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2330" activeTab="3"/>
  </bookViews>
  <sheets>
    <sheet name="Водоснаб" sheetId="3" r:id="rId1"/>
    <sheet name="По пер.эл.эн" sheetId="4" r:id="rId2"/>
    <sheet name="Канализ" sheetId="5" r:id="rId3"/>
    <sheet name="По перед.тепло" sheetId="6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E167" i="6" l="1"/>
  <c r="D162" i="6"/>
  <c r="D161" i="6"/>
  <c r="D155" i="6"/>
  <c r="D159" i="6" s="1"/>
  <c r="E153" i="6"/>
  <c r="D153" i="6"/>
  <c r="H151" i="6"/>
  <c r="F151" i="6"/>
  <c r="E151" i="6"/>
  <c r="F150" i="6"/>
  <c r="H150" i="6" s="1"/>
  <c r="E150" i="6"/>
  <c r="F149" i="6"/>
  <c r="H149" i="6" s="1"/>
  <c r="E149" i="6"/>
  <c r="F134" i="6"/>
  <c r="G134" i="6" s="1"/>
  <c r="J134" i="6" s="1"/>
  <c r="L134" i="6" s="1"/>
  <c r="E134" i="6"/>
  <c r="G133" i="6"/>
  <c r="J133" i="6" s="1"/>
  <c r="L133" i="6" s="1"/>
  <c r="F133" i="6"/>
  <c r="E133" i="6"/>
  <c r="F132" i="6"/>
  <c r="G132" i="6" s="1"/>
  <c r="J132" i="6" s="1"/>
  <c r="L132" i="6" s="1"/>
  <c r="E132" i="6"/>
  <c r="G131" i="6"/>
  <c r="J131" i="6" s="1"/>
  <c r="L131" i="6" s="1"/>
  <c r="F131" i="6"/>
  <c r="E131" i="6"/>
  <c r="F130" i="6"/>
  <c r="G130" i="6" s="1"/>
  <c r="J130" i="6" s="1"/>
  <c r="L130" i="6" s="1"/>
  <c r="E130" i="6"/>
  <c r="G129" i="6"/>
  <c r="J129" i="6" s="1"/>
  <c r="L129" i="6" s="1"/>
  <c r="F129" i="6"/>
  <c r="E129" i="6"/>
  <c r="F128" i="6"/>
  <c r="G128" i="6" s="1"/>
  <c r="J128" i="6" s="1"/>
  <c r="L128" i="6" s="1"/>
  <c r="E128" i="6"/>
  <c r="G127" i="6"/>
  <c r="J127" i="6" s="1"/>
  <c r="L127" i="6" s="1"/>
  <c r="F127" i="6"/>
  <c r="E127" i="6"/>
  <c r="F126" i="6"/>
  <c r="G126" i="6" s="1"/>
  <c r="J126" i="6" s="1"/>
  <c r="L126" i="6" s="1"/>
  <c r="E126" i="6"/>
  <c r="G125" i="6"/>
  <c r="J125" i="6" s="1"/>
  <c r="L125" i="6" s="1"/>
  <c r="F125" i="6"/>
  <c r="E125" i="6"/>
  <c r="F124" i="6"/>
  <c r="G124" i="6" s="1"/>
  <c r="J124" i="6" s="1"/>
  <c r="L124" i="6" s="1"/>
  <c r="E124" i="6"/>
  <c r="G123" i="6"/>
  <c r="J123" i="6" s="1"/>
  <c r="L123" i="6" s="1"/>
  <c r="F123" i="6"/>
  <c r="E123" i="6"/>
  <c r="F122" i="6"/>
  <c r="G122" i="6" s="1"/>
  <c r="J122" i="6" s="1"/>
  <c r="L122" i="6" s="1"/>
  <c r="E122" i="6"/>
  <c r="G121" i="6"/>
  <c r="J121" i="6" s="1"/>
  <c r="L121" i="6" s="1"/>
  <c r="F121" i="6"/>
  <c r="E121" i="6"/>
  <c r="F120" i="6"/>
  <c r="G120" i="6" s="1"/>
  <c r="J120" i="6" s="1"/>
  <c r="L120" i="6" s="1"/>
  <c r="E120" i="6"/>
  <c r="G119" i="6"/>
  <c r="J119" i="6" s="1"/>
  <c r="L119" i="6" s="1"/>
  <c r="F119" i="6"/>
  <c r="E119" i="6"/>
  <c r="F118" i="6"/>
  <c r="G118" i="6" s="1"/>
  <c r="J118" i="6" s="1"/>
  <c r="L118" i="6" s="1"/>
  <c r="E118" i="6"/>
  <c r="G117" i="6"/>
  <c r="J117" i="6" s="1"/>
  <c r="L117" i="6" s="1"/>
  <c r="F117" i="6"/>
  <c r="E117" i="6"/>
  <c r="F116" i="6"/>
  <c r="G116" i="6" s="1"/>
  <c r="J116" i="6" s="1"/>
  <c r="L116" i="6" s="1"/>
  <c r="E116" i="6"/>
  <c r="G115" i="6"/>
  <c r="J115" i="6" s="1"/>
  <c r="L115" i="6" s="1"/>
  <c r="F115" i="6"/>
  <c r="E115" i="6"/>
  <c r="F114" i="6"/>
  <c r="G114" i="6" s="1"/>
  <c r="J114" i="6" s="1"/>
  <c r="L114" i="6" s="1"/>
  <c r="E114" i="6"/>
  <c r="G113" i="6"/>
  <c r="J113" i="6" s="1"/>
  <c r="L113" i="6" s="1"/>
  <c r="F113" i="6"/>
  <c r="E113" i="6"/>
  <c r="F112" i="6"/>
  <c r="G112" i="6" s="1"/>
  <c r="J112" i="6" s="1"/>
  <c r="L112" i="6" s="1"/>
  <c r="E112" i="6"/>
  <c r="G111" i="6"/>
  <c r="J111" i="6" s="1"/>
  <c r="L111" i="6" s="1"/>
  <c r="F111" i="6"/>
  <c r="E111" i="6"/>
  <c r="F110" i="6"/>
  <c r="G110" i="6" s="1"/>
  <c r="J110" i="6" s="1"/>
  <c r="L110" i="6" s="1"/>
  <c r="E110" i="6"/>
  <c r="G109" i="6"/>
  <c r="J109" i="6" s="1"/>
  <c r="L109" i="6" s="1"/>
  <c r="F109" i="6"/>
  <c r="E109" i="6"/>
  <c r="F108" i="6"/>
  <c r="G108" i="6" s="1"/>
  <c r="J108" i="6" s="1"/>
  <c r="L108" i="6" s="1"/>
  <c r="E108" i="6"/>
  <c r="G107" i="6"/>
  <c r="J107" i="6" s="1"/>
  <c r="L107" i="6" s="1"/>
  <c r="F107" i="6"/>
  <c r="E107" i="6"/>
  <c r="F106" i="6"/>
  <c r="G106" i="6" s="1"/>
  <c r="J106" i="6" s="1"/>
  <c r="L106" i="6" s="1"/>
  <c r="E106" i="6"/>
  <c r="F105" i="6"/>
  <c r="G105" i="6" s="1"/>
  <c r="J105" i="6" s="1"/>
  <c r="L105" i="6" s="1"/>
  <c r="E105" i="6"/>
  <c r="F104" i="6"/>
  <c r="G104" i="6" s="1"/>
  <c r="J104" i="6" s="1"/>
  <c r="L104" i="6" s="1"/>
  <c r="E104" i="6"/>
  <c r="F103" i="6"/>
  <c r="G103" i="6" s="1"/>
  <c r="J103" i="6" s="1"/>
  <c r="L103" i="6" s="1"/>
  <c r="E103" i="6"/>
  <c r="F102" i="6"/>
  <c r="G102" i="6" s="1"/>
  <c r="J102" i="6" s="1"/>
  <c r="L102" i="6" s="1"/>
  <c r="E102" i="6"/>
  <c r="F101" i="6"/>
  <c r="G101" i="6" s="1"/>
  <c r="J101" i="6" s="1"/>
  <c r="L101" i="6" s="1"/>
  <c r="E101" i="6"/>
  <c r="F100" i="6"/>
  <c r="G100" i="6" s="1"/>
  <c r="J100" i="6" s="1"/>
  <c r="L100" i="6" s="1"/>
  <c r="E100" i="6"/>
  <c r="F99" i="6"/>
  <c r="G99" i="6" s="1"/>
  <c r="J99" i="6" s="1"/>
  <c r="L99" i="6" s="1"/>
  <c r="E99" i="6"/>
  <c r="F98" i="6"/>
  <c r="G98" i="6" s="1"/>
  <c r="E98" i="6"/>
  <c r="K97" i="6"/>
  <c r="I97" i="6"/>
  <c r="F97" i="6"/>
  <c r="E97" i="6"/>
  <c r="D97" i="6"/>
  <c r="F96" i="6"/>
  <c r="G96" i="6" s="1"/>
  <c r="J96" i="6" s="1"/>
  <c r="L96" i="6" s="1"/>
  <c r="E96" i="6"/>
  <c r="F95" i="6"/>
  <c r="E95" i="6"/>
  <c r="F94" i="6"/>
  <c r="E94" i="6"/>
  <c r="F93" i="6"/>
  <c r="E93" i="6"/>
  <c r="F92" i="6"/>
  <c r="G92" i="6" s="1"/>
  <c r="J92" i="6" s="1"/>
  <c r="L92" i="6" s="1"/>
  <c r="E92" i="6"/>
  <c r="F91" i="6"/>
  <c r="G91" i="6" s="1"/>
  <c r="J91" i="6" s="1"/>
  <c r="L91" i="6" s="1"/>
  <c r="E91" i="6"/>
  <c r="F90" i="6"/>
  <c r="G90" i="6" s="1"/>
  <c r="J90" i="6" s="1"/>
  <c r="L90" i="6" s="1"/>
  <c r="E90" i="6"/>
  <c r="F89" i="6"/>
  <c r="G89" i="6" s="1"/>
  <c r="J89" i="6" s="1"/>
  <c r="L89" i="6" s="1"/>
  <c r="E89" i="6"/>
  <c r="F88" i="6"/>
  <c r="E88" i="6"/>
  <c r="F87" i="6"/>
  <c r="E87" i="6"/>
  <c r="F86" i="6"/>
  <c r="E86" i="6"/>
  <c r="F85" i="6"/>
  <c r="G85" i="6" s="1"/>
  <c r="J85" i="6" s="1"/>
  <c r="L85" i="6" s="1"/>
  <c r="E85" i="6"/>
  <c r="F84" i="6"/>
  <c r="G84" i="6" s="1"/>
  <c r="J84" i="6" s="1"/>
  <c r="L84" i="6" s="1"/>
  <c r="E84" i="6"/>
  <c r="I83" i="6"/>
  <c r="F83" i="6"/>
  <c r="H83" i="6" s="1"/>
  <c r="E83" i="6"/>
  <c r="I82" i="6"/>
  <c r="F82" i="6"/>
  <c r="F162" i="6" s="1"/>
  <c r="E82" i="6"/>
  <c r="K79" i="6"/>
  <c r="F79" i="6"/>
  <c r="E79" i="6"/>
  <c r="D79" i="6"/>
  <c r="I79" i="6" s="1"/>
  <c r="I78" i="6"/>
  <c r="F78" i="6"/>
  <c r="H78" i="6" s="1"/>
  <c r="E78" i="6"/>
  <c r="D78" i="6"/>
  <c r="I77" i="6"/>
  <c r="G77" i="6"/>
  <c r="J77" i="6" s="1"/>
  <c r="F77" i="6"/>
  <c r="E77" i="6"/>
  <c r="I76" i="6"/>
  <c r="F76" i="6"/>
  <c r="G76" i="6" s="1"/>
  <c r="J76" i="6" s="1"/>
  <c r="E76" i="6"/>
  <c r="I75" i="6"/>
  <c r="G75" i="6"/>
  <c r="J75" i="6" s="1"/>
  <c r="F75" i="6"/>
  <c r="E75" i="6"/>
  <c r="I74" i="6"/>
  <c r="F74" i="6"/>
  <c r="G74" i="6" s="1"/>
  <c r="J74" i="6" s="1"/>
  <c r="E74" i="6"/>
  <c r="I73" i="6"/>
  <c r="L73" i="6" s="1"/>
  <c r="F73" i="6"/>
  <c r="G73" i="6" s="1"/>
  <c r="J73" i="6" s="1"/>
  <c r="E73" i="6"/>
  <c r="I72" i="6"/>
  <c r="F72" i="6"/>
  <c r="G72" i="6" s="1"/>
  <c r="K72" i="6" s="1"/>
  <c r="K59" i="6" s="1"/>
  <c r="K41" i="6" s="1"/>
  <c r="E72" i="6"/>
  <c r="I71" i="6"/>
  <c r="G71" i="6"/>
  <c r="J71" i="6" s="1"/>
  <c r="F71" i="6"/>
  <c r="E71" i="6"/>
  <c r="I70" i="6"/>
  <c r="F70" i="6"/>
  <c r="G70" i="6" s="1"/>
  <c r="J70" i="6" s="1"/>
  <c r="E70" i="6"/>
  <c r="I69" i="6"/>
  <c r="G69" i="6"/>
  <c r="J69" i="6" s="1"/>
  <c r="F69" i="6"/>
  <c r="E69" i="6"/>
  <c r="I68" i="6"/>
  <c r="F68" i="6"/>
  <c r="G68" i="6" s="1"/>
  <c r="J68" i="6" s="1"/>
  <c r="E68" i="6"/>
  <c r="I67" i="6"/>
  <c r="L67" i="6" s="1"/>
  <c r="F67" i="6"/>
  <c r="G67" i="6" s="1"/>
  <c r="J67" i="6" s="1"/>
  <c r="E67" i="6"/>
  <c r="I66" i="6"/>
  <c r="G66" i="6"/>
  <c r="J66" i="6" s="1"/>
  <c r="F66" i="6"/>
  <c r="E66" i="6"/>
  <c r="I65" i="6"/>
  <c r="G65" i="6"/>
  <c r="J65" i="6" s="1"/>
  <c r="F65" i="6"/>
  <c r="E65" i="6"/>
  <c r="I64" i="6"/>
  <c r="F64" i="6"/>
  <c r="G64" i="6" s="1"/>
  <c r="J64" i="6" s="1"/>
  <c r="E64" i="6"/>
  <c r="I63" i="6"/>
  <c r="G63" i="6"/>
  <c r="J63" i="6" s="1"/>
  <c r="F63" i="6"/>
  <c r="E63" i="6"/>
  <c r="I62" i="6"/>
  <c r="F62" i="6"/>
  <c r="G62" i="6" s="1"/>
  <c r="E62" i="6"/>
  <c r="I61" i="6"/>
  <c r="G61" i="6"/>
  <c r="J61" i="6" s="1"/>
  <c r="F61" i="6"/>
  <c r="E61" i="6"/>
  <c r="I59" i="6"/>
  <c r="E59" i="6"/>
  <c r="D59" i="6"/>
  <c r="I58" i="6"/>
  <c r="G58" i="6"/>
  <c r="J58" i="6" s="1"/>
  <c r="F58" i="6"/>
  <c r="E58" i="6"/>
  <c r="I57" i="6"/>
  <c r="F57" i="6"/>
  <c r="G57" i="6" s="1"/>
  <c r="J57" i="6" s="1"/>
  <c r="E57" i="6"/>
  <c r="I56" i="6"/>
  <c r="G56" i="6"/>
  <c r="J56" i="6" s="1"/>
  <c r="F56" i="6"/>
  <c r="E56" i="6"/>
  <c r="I55" i="6"/>
  <c r="G55" i="6"/>
  <c r="J55" i="6" s="1"/>
  <c r="F55" i="6"/>
  <c r="E55" i="6"/>
  <c r="I52" i="6"/>
  <c r="F52" i="6"/>
  <c r="G52" i="6" s="1"/>
  <c r="J52" i="6" s="1"/>
  <c r="E52" i="6"/>
  <c r="I51" i="6"/>
  <c r="G51" i="6"/>
  <c r="J51" i="6" s="1"/>
  <c r="F51" i="6"/>
  <c r="E51" i="6"/>
  <c r="I50" i="6"/>
  <c r="F50" i="6"/>
  <c r="G50" i="6" s="1"/>
  <c r="J50" i="6" s="1"/>
  <c r="E50" i="6"/>
  <c r="I49" i="6"/>
  <c r="G49" i="6"/>
  <c r="J49" i="6" s="1"/>
  <c r="F49" i="6"/>
  <c r="E49" i="6"/>
  <c r="I48" i="6"/>
  <c r="F48" i="6"/>
  <c r="H48" i="6" s="1"/>
  <c r="E48" i="6"/>
  <c r="I47" i="6"/>
  <c r="G47" i="6"/>
  <c r="J47" i="6" s="1"/>
  <c r="F47" i="6"/>
  <c r="E47" i="6"/>
  <c r="I46" i="6"/>
  <c r="F46" i="6"/>
  <c r="G46" i="6" s="1"/>
  <c r="J46" i="6" s="1"/>
  <c r="E46" i="6"/>
  <c r="I45" i="6"/>
  <c r="G45" i="6"/>
  <c r="J45" i="6" s="1"/>
  <c r="F45" i="6"/>
  <c r="E45" i="6"/>
  <c r="I44" i="6"/>
  <c r="F44" i="6"/>
  <c r="G44" i="6" s="1"/>
  <c r="E44" i="6"/>
  <c r="I43" i="6"/>
  <c r="G43" i="6"/>
  <c r="J43" i="6" s="1"/>
  <c r="F43" i="6"/>
  <c r="E43" i="6"/>
  <c r="I42" i="6"/>
  <c r="L42" i="6" s="1"/>
  <c r="G42" i="6"/>
  <c r="J42" i="6" s="1"/>
  <c r="F42" i="6"/>
  <c r="E42" i="6"/>
  <c r="I41" i="6"/>
  <c r="E41" i="6"/>
  <c r="D41" i="6"/>
  <c r="F38" i="6"/>
  <c r="G38" i="6" s="1"/>
  <c r="E38" i="6"/>
  <c r="D38" i="6"/>
  <c r="I38" i="6" s="1"/>
  <c r="J36" i="6"/>
  <c r="F36" i="6"/>
  <c r="E36" i="6"/>
  <c r="D36" i="6"/>
  <c r="D170" i="6" s="1"/>
  <c r="I35" i="6"/>
  <c r="F35" i="6"/>
  <c r="H35" i="6" s="1"/>
  <c r="E35" i="6"/>
  <c r="I34" i="6"/>
  <c r="G34" i="6"/>
  <c r="J34" i="6" s="1"/>
  <c r="F34" i="6"/>
  <c r="H34" i="6" s="1"/>
  <c r="E34" i="6"/>
  <c r="E31" i="6" s="1"/>
  <c r="I33" i="6"/>
  <c r="F33" i="6"/>
  <c r="G33" i="6" s="1"/>
  <c r="E33" i="6"/>
  <c r="K31" i="6"/>
  <c r="F31" i="6"/>
  <c r="H31" i="6" s="1"/>
  <c r="D31" i="6"/>
  <c r="I30" i="6"/>
  <c r="F30" i="6"/>
  <c r="G30" i="6" s="1"/>
  <c r="J30" i="6" s="1"/>
  <c r="E30" i="6"/>
  <c r="I29" i="6"/>
  <c r="L29" i="6" s="1"/>
  <c r="G29" i="6"/>
  <c r="J29" i="6" s="1"/>
  <c r="F29" i="6"/>
  <c r="H29" i="6" s="1"/>
  <c r="E29" i="6"/>
  <c r="I28" i="6"/>
  <c r="F28" i="6"/>
  <c r="G28" i="6" s="1"/>
  <c r="J28" i="6" s="1"/>
  <c r="E28" i="6"/>
  <c r="I27" i="6"/>
  <c r="G27" i="6"/>
  <c r="J27" i="6" s="1"/>
  <c r="F27" i="6"/>
  <c r="H27" i="6" s="1"/>
  <c r="E27" i="6"/>
  <c r="I26" i="6"/>
  <c r="G26" i="6"/>
  <c r="K26" i="6" s="1"/>
  <c r="K22" i="6" s="1"/>
  <c r="F26" i="6"/>
  <c r="E26" i="6"/>
  <c r="I25" i="6"/>
  <c r="F25" i="6"/>
  <c r="G25" i="6" s="1"/>
  <c r="J25" i="6" s="1"/>
  <c r="E25" i="6"/>
  <c r="I24" i="6"/>
  <c r="L24" i="6" s="1"/>
  <c r="G24" i="6"/>
  <c r="J24" i="6" s="1"/>
  <c r="F24" i="6"/>
  <c r="H24" i="6" s="1"/>
  <c r="E24" i="6"/>
  <c r="E22" i="6" s="1"/>
  <c r="I23" i="6"/>
  <c r="F22" i="6"/>
  <c r="H22" i="6" s="1"/>
  <c r="D22" i="6"/>
  <c r="D20" i="6" s="1"/>
  <c r="D147" i="6" s="1"/>
  <c r="D148" i="6" s="1"/>
  <c r="D172" i="5"/>
  <c r="D171" i="5"/>
  <c r="D167" i="5"/>
  <c r="D162" i="5"/>
  <c r="D161" i="5"/>
  <c r="F155" i="5"/>
  <c r="D155" i="5"/>
  <c r="D159" i="5" s="1"/>
  <c r="D153" i="5"/>
  <c r="H151" i="5"/>
  <c r="F151" i="5"/>
  <c r="E151" i="5"/>
  <c r="F150" i="5"/>
  <c r="H150" i="5" s="1"/>
  <c r="E150" i="5"/>
  <c r="H149" i="5"/>
  <c r="F149" i="5"/>
  <c r="F153" i="5" s="1"/>
  <c r="E149" i="5"/>
  <c r="E153" i="5" s="1"/>
  <c r="F146" i="5"/>
  <c r="I134" i="5"/>
  <c r="G134" i="5"/>
  <c r="J134" i="5" s="1"/>
  <c r="F134" i="5"/>
  <c r="E134" i="5"/>
  <c r="I133" i="5"/>
  <c r="G133" i="5"/>
  <c r="J133" i="5" s="1"/>
  <c r="F133" i="5"/>
  <c r="E133" i="5"/>
  <c r="I132" i="5"/>
  <c r="F132" i="5"/>
  <c r="G132" i="5" s="1"/>
  <c r="J132" i="5" s="1"/>
  <c r="E132" i="5"/>
  <c r="I131" i="5"/>
  <c r="L131" i="5" s="1"/>
  <c r="F131" i="5"/>
  <c r="G131" i="5" s="1"/>
  <c r="J131" i="5" s="1"/>
  <c r="E131" i="5"/>
  <c r="I130" i="5"/>
  <c r="F130" i="5"/>
  <c r="G130" i="5" s="1"/>
  <c r="J130" i="5" s="1"/>
  <c r="E130" i="5"/>
  <c r="I129" i="5"/>
  <c r="G129" i="5"/>
  <c r="J129" i="5" s="1"/>
  <c r="F129" i="5"/>
  <c r="E129" i="5"/>
  <c r="I128" i="5"/>
  <c r="L128" i="5" s="1"/>
  <c r="G128" i="5"/>
  <c r="J128" i="5" s="1"/>
  <c r="F128" i="5"/>
  <c r="E128" i="5"/>
  <c r="I127" i="5"/>
  <c r="L127" i="5" s="1"/>
  <c r="G127" i="5"/>
  <c r="J127" i="5" s="1"/>
  <c r="F127" i="5"/>
  <c r="E127" i="5"/>
  <c r="I126" i="5"/>
  <c r="L126" i="5" s="1"/>
  <c r="G126" i="5"/>
  <c r="J126" i="5" s="1"/>
  <c r="F126" i="5"/>
  <c r="E126" i="5"/>
  <c r="I125" i="5"/>
  <c r="F125" i="5"/>
  <c r="G125" i="5" s="1"/>
  <c r="J125" i="5" s="1"/>
  <c r="E125" i="5"/>
  <c r="I124" i="5"/>
  <c r="F124" i="5"/>
  <c r="G124" i="5" s="1"/>
  <c r="J124" i="5" s="1"/>
  <c r="E124" i="5"/>
  <c r="I123" i="5"/>
  <c r="G123" i="5"/>
  <c r="J123" i="5" s="1"/>
  <c r="F123" i="5"/>
  <c r="E123" i="5"/>
  <c r="I122" i="5"/>
  <c r="F122" i="5"/>
  <c r="G122" i="5" s="1"/>
  <c r="J122" i="5" s="1"/>
  <c r="E122" i="5"/>
  <c r="I121" i="5"/>
  <c r="F121" i="5"/>
  <c r="G121" i="5" s="1"/>
  <c r="J121" i="5" s="1"/>
  <c r="E121" i="5"/>
  <c r="I120" i="5"/>
  <c r="L120" i="5" s="1"/>
  <c r="F120" i="5"/>
  <c r="G120" i="5" s="1"/>
  <c r="J120" i="5" s="1"/>
  <c r="E120" i="5"/>
  <c r="I119" i="5"/>
  <c r="F119" i="5"/>
  <c r="G119" i="5" s="1"/>
  <c r="J119" i="5" s="1"/>
  <c r="E119" i="5"/>
  <c r="I118" i="5"/>
  <c r="L118" i="5" s="1"/>
  <c r="F118" i="5"/>
  <c r="G118" i="5" s="1"/>
  <c r="J118" i="5" s="1"/>
  <c r="E118" i="5"/>
  <c r="I117" i="5"/>
  <c r="G117" i="5"/>
  <c r="J117" i="5" s="1"/>
  <c r="F117" i="5"/>
  <c r="E117" i="5"/>
  <c r="I116" i="5"/>
  <c r="F116" i="5"/>
  <c r="G116" i="5" s="1"/>
  <c r="J116" i="5" s="1"/>
  <c r="E116" i="5"/>
  <c r="I115" i="5"/>
  <c r="F115" i="5"/>
  <c r="G115" i="5" s="1"/>
  <c r="J115" i="5" s="1"/>
  <c r="E115" i="5"/>
  <c r="I114" i="5"/>
  <c r="F114" i="5"/>
  <c r="G114" i="5" s="1"/>
  <c r="J114" i="5" s="1"/>
  <c r="E114" i="5"/>
  <c r="I113" i="5"/>
  <c r="F113" i="5"/>
  <c r="G113" i="5" s="1"/>
  <c r="J113" i="5" s="1"/>
  <c r="E113" i="5"/>
  <c r="I112" i="5"/>
  <c r="F112" i="5"/>
  <c r="G112" i="5" s="1"/>
  <c r="J112" i="5" s="1"/>
  <c r="E112" i="5"/>
  <c r="I111" i="5"/>
  <c r="F111" i="5"/>
  <c r="G111" i="5" s="1"/>
  <c r="J111" i="5" s="1"/>
  <c r="E111" i="5"/>
  <c r="I110" i="5"/>
  <c r="F110" i="5"/>
  <c r="G110" i="5" s="1"/>
  <c r="J110" i="5" s="1"/>
  <c r="E110" i="5"/>
  <c r="I109" i="5"/>
  <c r="F109" i="5"/>
  <c r="G109" i="5" s="1"/>
  <c r="J109" i="5" s="1"/>
  <c r="E109" i="5"/>
  <c r="I108" i="5"/>
  <c r="F108" i="5"/>
  <c r="G108" i="5" s="1"/>
  <c r="J108" i="5" s="1"/>
  <c r="E108" i="5"/>
  <c r="I107" i="5"/>
  <c r="F107" i="5"/>
  <c r="G107" i="5" s="1"/>
  <c r="J107" i="5" s="1"/>
  <c r="E107" i="5"/>
  <c r="I106" i="5"/>
  <c r="F106" i="5"/>
  <c r="G106" i="5" s="1"/>
  <c r="J106" i="5" s="1"/>
  <c r="E106" i="5"/>
  <c r="I105" i="5"/>
  <c r="F105" i="5"/>
  <c r="G105" i="5" s="1"/>
  <c r="J105" i="5" s="1"/>
  <c r="E105" i="5"/>
  <c r="I104" i="5"/>
  <c r="F104" i="5"/>
  <c r="G104" i="5" s="1"/>
  <c r="J104" i="5" s="1"/>
  <c r="E104" i="5"/>
  <c r="I103" i="5"/>
  <c r="F103" i="5"/>
  <c r="G103" i="5" s="1"/>
  <c r="J103" i="5" s="1"/>
  <c r="E103" i="5"/>
  <c r="I102" i="5"/>
  <c r="F102" i="5"/>
  <c r="G102" i="5" s="1"/>
  <c r="J102" i="5" s="1"/>
  <c r="E102" i="5"/>
  <c r="I101" i="5"/>
  <c r="L101" i="5" s="1"/>
  <c r="F101" i="5"/>
  <c r="G101" i="5" s="1"/>
  <c r="J101" i="5" s="1"/>
  <c r="E101" i="5"/>
  <c r="I100" i="5"/>
  <c r="F100" i="5"/>
  <c r="G100" i="5" s="1"/>
  <c r="J100" i="5" s="1"/>
  <c r="E100" i="5"/>
  <c r="I99" i="5"/>
  <c r="L99" i="5" s="1"/>
  <c r="F99" i="5"/>
  <c r="G99" i="5" s="1"/>
  <c r="J99" i="5" s="1"/>
  <c r="E99" i="5"/>
  <c r="I98" i="5"/>
  <c r="F98" i="5"/>
  <c r="G98" i="5" s="1"/>
  <c r="J98" i="5" s="1"/>
  <c r="E98" i="5"/>
  <c r="I97" i="5"/>
  <c r="F97" i="5"/>
  <c r="G97" i="5" s="1"/>
  <c r="E97" i="5"/>
  <c r="K96" i="5"/>
  <c r="I96" i="5"/>
  <c r="F96" i="5"/>
  <c r="E96" i="5"/>
  <c r="D96" i="5"/>
  <c r="I95" i="5"/>
  <c r="L95" i="5" s="1"/>
  <c r="F95" i="5"/>
  <c r="G95" i="5" s="1"/>
  <c r="J95" i="5" s="1"/>
  <c r="E95" i="5"/>
  <c r="I94" i="5"/>
  <c r="G94" i="5"/>
  <c r="J94" i="5" s="1"/>
  <c r="F94" i="5"/>
  <c r="E94" i="5"/>
  <c r="I93" i="5"/>
  <c r="F93" i="5"/>
  <c r="G93" i="5" s="1"/>
  <c r="J93" i="5" s="1"/>
  <c r="E93" i="5"/>
  <c r="I92" i="5"/>
  <c r="G92" i="5"/>
  <c r="J92" i="5" s="1"/>
  <c r="F92" i="5"/>
  <c r="E92" i="5"/>
  <c r="I91" i="5"/>
  <c r="L91" i="5" s="1"/>
  <c r="G91" i="5"/>
  <c r="J91" i="5" s="1"/>
  <c r="F91" i="5"/>
  <c r="E91" i="5"/>
  <c r="I90" i="5"/>
  <c r="L90" i="5" s="1"/>
  <c r="G90" i="5"/>
  <c r="J90" i="5" s="1"/>
  <c r="F90" i="5"/>
  <c r="E90" i="5"/>
  <c r="I89" i="5"/>
  <c r="L89" i="5" s="1"/>
  <c r="G89" i="5"/>
  <c r="J89" i="5" s="1"/>
  <c r="F89" i="5"/>
  <c r="E89" i="5"/>
  <c r="I88" i="5"/>
  <c r="L88" i="5" s="1"/>
  <c r="G88" i="5"/>
  <c r="J88" i="5" s="1"/>
  <c r="F88" i="5"/>
  <c r="E88" i="5"/>
  <c r="I87" i="5"/>
  <c r="F87" i="5"/>
  <c r="G87" i="5" s="1"/>
  <c r="E87" i="5"/>
  <c r="I86" i="5"/>
  <c r="G86" i="5"/>
  <c r="J86" i="5" s="1"/>
  <c r="F86" i="5"/>
  <c r="E86" i="5"/>
  <c r="I85" i="5"/>
  <c r="F85" i="5"/>
  <c r="G85" i="5" s="1"/>
  <c r="E85" i="5"/>
  <c r="I84" i="5"/>
  <c r="F84" i="5"/>
  <c r="G84" i="5" s="1"/>
  <c r="E84" i="5"/>
  <c r="I83" i="5"/>
  <c r="F83" i="5"/>
  <c r="G83" i="5" s="1"/>
  <c r="E83" i="5"/>
  <c r="I82" i="5"/>
  <c r="G82" i="5"/>
  <c r="F82" i="5"/>
  <c r="H82" i="5" s="1"/>
  <c r="E82" i="5"/>
  <c r="I81" i="5"/>
  <c r="F81" i="5"/>
  <c r="F162" i="5" s="1"/>
  <c r="E81" i="5"/>
  <c r="K78" i="5"/>
  <c r="F78" i="5"/>
  <c r="H78" i="5" s="1"/>
  <c r="E78" i="5"/>
  <c r="D78" i="5"/>
  <c r="D77" i="5" s="1"/>
  <c r="D147" i="5" s="1"/>
  <c r="D148" i="5" s="1"/>
  <c r="K77" i="5"/>
  <c r="E77" i="5"/>
  <c r="I76" i="5"/>
  <c r="G76" i="5"/>
  <c r="J76" i="5" s="1"/>
  <c r="F76" i="5"/>
  <c r="E76" i="5"/>
  <c r="I75" i="5"/>
  <c r="F75" i="5"/>
  <c r="H75" i="5" s="1"/>
  <c r="E75" i="5"/>
  <c r="I74" i="5"/>
  <c r="G74" i="5"/>
  <c r="J74" i="5" s="1"/>
  <c r="F74" i="5"/>
  <c r="E74" i="5"/>
  <c r="F73" i="5"/>
  <c r="G73" i="5" s="1"/>
  <c r="E73" i="5"/>
  <c r="I72" i="5"/>
  <c r="L72" i="5" s="1"/>
  <c r="F72" i="5"/>
  <c r="G72" i="5" s="1"/>
  <c r="J72" i="5" s="1"/>
  <c r="E72" i="5"/>
  <c r="F71" i="5"/>
  <c r="G71" i="5" s="1"/>
  <c r="J71" i="5" s="1"/>
  <c r="E71" i="5"/>
  <c r="G70" i="5"/>
  <c r="F70" i="5"/>
  <c r="E70" i="5"/>
  <c r="F69" i="5"/>
  <c r="G69" i="5" s="1"/>
  <c r="E69" i="5"/>
  <c r="G68" i="5"/>
  <c r="F68" i="5"/>
  <c r="E68" i="5"/>
  <c r="I67" i="5"/>
  <c r="F67" i="5"/>
  <c r="H67" i="5" s="1"/>
  <c r="E67" i="5"/>
  <c r="I66" i="5"/>
  <c r="L66" i="5" s="1"/>
  <c r="F66" i="5"/>
  <c r="G66" i="5" s="1"/>
  <c r="J66" i="5" s="1"/>
  <c r="E66" i="5"/>
  <c r="I65" i="5"/>
  <c r="G65" i="5"/>
  <c r="J65" i="5" s="1"/>
  <c r="F65" i="5"/>
  <c r="E65" i="5"/>
  <c r="F64" i="5"/>
  <c r="G64" i="5" s="1"/>
  <c r="E64" i="5"/>
  <c r="G63" i="5"/>
  <c r="F63" i="5"/>
  <c r="E63" i="5"/>
  <c r="I62" i="5"/>
  <c r="L62" i="5" s="1"/>
  <c r="G62" i="5"/>
  <c r="J62" i="5" s="1"/>
  <c r="F62" i="5"/>
  <c r="E62" i="5"/>
  <c r="E58" i="5" s="1"/>
  <c r="E40" i="5" s="1"/>
  <c r="I61" i="5"/>
  <c r="I58" i="5" s="1"/>
  <c r="F61" i="5"/>
  <c r="G61" i="5" s="1"/>
  <c r="J61" i="5" s="1"/>
  <c r="E61" i="5"/>
  <c r="F60" i="5"/>
  <c r="G60" i="5" s="1"/>
  <c r="E60" i="5"/>
  <c r="K58" i="5"/>
  <c r="F58" i="5"/>
  <c r="H58" i="5" s="1"/>
  <c r="D58" i="5"/>
  <c r="F57" i="5"/>
  <c r="G57" i="5" s="1"/>
  <c r="E57" i="5"/>
  <c r="G56" i="5"/>
  <c r="F56" i="5"/>
  <c r="E56" i="5"/>
  <c r="F55" i="5"/>
  <c r="G55" i="5" s="1"/>
  <c r="E55" i="5"/>
  <c r="I54" i="5"/>
  <c r="F54" i="5"/>
  <c r="G54" i="5" s="1"/>
  <c r="J54" i="5" s="1"/>
  <c r="E54" i="5"/>
  <c r="E53" i="5"/>
  <c r="E52" i="5"/>
  <c r="G51" i="5"/>
  <c r="F51" i="5"/>
  <c r="E51" i="5"/>
  <c r="F50" i="5"/>
  <c r="G50" i="5" s="1"/>
  <c r="E50" i="5"/>
  <c r="G49" i="5"/>
  <c r="F49" i="5"/>
  <c r="E49" i="5"/>
  <c r="F48" i="5"/>
  <c r="G48" i="5" s="1"/>
  <c r="E48" i="5"/>
  <c r="I47" i="5"/>
  <c r="L47" i="5" s="1"/>
  <c r="G47" i="5"/>
  <c r="J47" i="5" s="1"/>
  <c r="F47" i="5"/>
  <c r="H47" i="5" s="1"/>
  <c r="E47" i="5"/>
  <c r="F46" i="5"/>
  <c r="G46" i="5" s="1"/>
  <c r="E46" i="5"/>
  <c r="G45" i="5"/>
  <c r="F45" i="5"/>
  <c r="E45" i="5"/>
  <c r="F44" i="5"/>
  <c r="G44" i="5" s="1"/>
  <c r="E44" i="5"/>
  <c r="G43" i="5"/>
  <c r="F43" i="5"/>
  <c r="E43" i="5"/>
  <c r="F42" i="5"/>
  <c r="G42" i="5" s="1"/>
  <c r="E42" i="5"/>
  <c r="G41" i="5"/>
  <c r="J41" i="5" s="1"/>
  <c r="F41" i="5"/>
  <c r="E41" i="5"/>
  <c r="K40" i="5"/>
  <c r="D40" i="5"/>
  <c r="G39" i="5"/>
  <c r="G38" i="5"/>
  <c r="I37" i="5"/>
  <c r="G37" i="5"/>
  <c r="K37" i="5" s="1"/>
  <c r="K35" i="5" s="1"/>
  <c r="K19" i="5" s="1"/>
  <c r="K147" i="5" s="1"/>
  <c r="F37" i="5"/>
  <c r="F170" i="5" s="1"/>
  <c r="E37" i="5"/>
  <c r="E170" i="5" s="1"/>
  <c r="F35" i="5"/>
  <c r="H35" i="5" s="1"/>
  <c r="D35" i="5"/>
  <c r="I35" i="5" s="1"/>
  <c r="L35" i="5" s="1"/>
  <c r="I34" i="5"/>
  <c r="F34" i="5"/>
  <c r="H34" i="5" s="1"/>
  <c r="E34" i="5"/>
  <c r="I33" i="5"/>
  <c r="L33" i="5" s="1"/>
  <c r="G33" i="5"/>
  <c r="J33" i="5" s="1"/>
  <c r="F33" i="5"/>
  <c r="H33" i="5" s="1"/>
  <c r="E33" i="5"/>
  <c r="E30" i="5" s="1"/>
  <c r="I32" i="5"/>
  <c r="F32" i="5"/>
  <c r="G32" i="5" s="1"/>
  <c r="E32" i="5"/>
  <c r="K30" i="5"/>
  <c r="F30" i="5"/>
  <c r="H30" i="5" s="1"/>
  <c r="D30" i="5"/>
  <c r="G29" i="5"/>
  <c r="J29" i="5" s="1"/>
  <c r="F29" i="5"/>
  <c r="E29" i="5"/>
  <c r="I28" i="5"/>
  <c r="F28" i="5"/>
  <c r="H28" i="5" s="1"/>
  <c r="E28" i="5"/>
  <c r="I27" i="5"/>
  <c r="G27" i="5"/>
  <c r="J27" i="5" s="1"/>
  <c r="F27" i="5"/>
  <c r="E27" i="5"/>
  <c r="G26" i="5"/>
  <c r="J26" i="5" s="1"/>
  <c r="F26" i="5"/>
  <c r="E26" i="5"/>
  <c r="G25" i="5"/>
  <c r="J25" i="5" s="1"/>
  <c r="F25" i="5"/>
  <c r="E25" i="5"/>
  <c r="G24" i="5"/>
  <c r="J24" i="5" s="1"/>
  <c r="F24" i="5"/>
  <c r="E24" i="5"/>
  <c r="I23" i="5"/>
  <c r="F23" i="5"/>
  <c r="H23" i="5" s="1"/>
  <c r="E23" i="5"/>
  <c r="K21" i="5"/>
  <c r="I21" i="5"/>
  <c r="F21" i="5"/>
  <c r="H21" i="5" s="1"/>
  <c r="E21" i="5"/>
  <c r="D21" i="5"/>
  <c r="D19" i="5"/>
  <c r="D171" i="4"/>
  <c r="D172" i="4" s="1"/>
  <c r="D162" i="4"/>
  <c r="D161" i="4"/>
  <c r="F155" i="4"/>
  <c r="D155" i="4"/>
  <c r="D159" i="4" s="1"/>
  <c r="D153" i="4"/>
  <c r="H151" i="4"/>
  <c r="F151" i="4"/>
  <c r="E151" i="4"/>
  <c r="F150" i="4"/>
  <c r="H150" i="4" s="1"/>
  <c r="E150" i="4"/>
  <c r="H149" i="4"/>
  <c r="F149" i="4"/>
  <c r="F153" i="4" s="1"/>
  <c r="E149" i="4"/>
  <c r="E153" i="4" s="1"/>
  <c r="I134" i="4"/>
  <c r="L134" i="4" s="1"/>
  <c r="G134" i="4"/>
  <c r="J134" i="4" s="1"/>
  <c r="F134" i="4"/>
  <c r="E134" i="4"/>
  <c r="I133" i="4"/>
  <c r="L133" i="4" s="1"/>
  <c r="G133" i="4"/>
  <c r="J133" i="4" s="1"/>
  <c r="F133" i="4"/>
  <c r="E133" i="4"/>
  <c r="I132" i="4"/>
  <c r="L132" i="4" s="1"/>
  <c r="G132" i="4"/>
  <c r="J132" i="4" s="1"/>
  <c r="F132" i="4"/>
  <c r="E132" i="4"/>
  <c r="I131" i="4"/>
  <c r="L131" i="4" s="1"/>
  <c r="G131" i="4"/>
  <c r="J131" i="4" s="1"/>
  <c r="F131" i="4"/>
  <c r="E131" i="4"/>
  <c r="I130" i="4"/>
  <c r="L130" i="4" s="1"/>
  <c r="G130" i="4"/>
  <c r="J130" i="4" s="1"/>
  <c r="F130" i="4"/>
  <c r="E130" i="4"/>
  <c r="I129" i="4"/>
  <c r="L129" i="4" s="1"/>
  <c r="G129" i="4"/>
  <c r="J129" i="4" s="1"/>
  <c r="F129" i="4"/>
  <c r="E129" i="4"/>
  <c r="I128" i="4"/>
  <c r="L128" i="4" s="1"/>
  <c r="G128" i="4"/>
  <c r="J128" i="4" s="1"/>
  <c r="F128" i="4"/>
  <c r="E128" i="4"/>
  <c r="I127" i="4"/>
  <c r="L127" i="4" s="1"/>
  <c r="G127" i="4"/>
  <c r="J127" i="4" s="1"/>
  <c r="F127" i="4"/>
  <c r="E127" i="4"/>
  <c r="I126" i="4"/>
  <c r="L126" i="4" s="1"/>
  <c r="G126" i="4"/>
  <c r="J126" i="4" s="1"/>
  <c r="F126" i="4"/>
  <c r="E126" i="4"/>
  <c r="I125" i="4"/>
  <c r="L125" i="4" s="1"/>
  <c r="F125" i="4"/>
  <c r="G125" i="4" s="1"/>
  <c r="J125" i="4" s="1"/>
  <c r="E125" i="4"/>
  <c r="I124" i="4"/>
  <c r="F124" i="4"/>
  <c r="G124" i="4" s="1"/>
  <c r="J124" i="4" s="1"/>
  <c r="E124" i="4"/>
  <c r="I123" i="4"/>
  <c r="L123" i="4" s="1"/>
  <c r="F123" i="4"/>
  <c r="G123" i="4" s="1"/>
  <c r="J123" i="4" s="1"/>
  <c r="E123" i="4"/>
  <c r="I122" i="4"/>
  <c r="F122" i="4"/>
  <c r="G122" i="4" s="1"/>
  <c r="J122" i="4" s="1"/>
  <c r="E122" i="4"/>
  <c r="I121" i="4"/>
  <c r="L121" i="4" s="1"/>
  <c r="F121" i="4"/>
  <c r="G121" i="4" s="1"/>
  <c r="J121" i="4" s="1"/>
  <c r="E121" i="4"/>
  <c r="I120" i="4"/>
  <c r="F120" i="4"/>
  <c r="G120" i="4" s="1"/>
  <c r="J120" i="4" s="1"/>
  <c r="E120" i="4"/>
  <c r="I119" i="4"/>
  <c r="L119" i="4" s="1"/>
  <c r="F119" i="4"/>
  <c r="G119" i="4" s="1"/>
  <c r="K119" i="4" s="1"/>
  <c r="K96" i="4" s="1"/>
  <c r="E119" i="4"/>
  <c r="I118" i="4"/>
  <c r="F118" i="4"/>
  <c r="G118" i="4" s="1"/>
  <c r="J118" i="4" s="1"/>
  <c r="E118" i="4"/>
  <c r="I117" i="4"/>
  <c r="L117" i="4" s="1"/>
  <c r="F117" i="4"/>
  <c r="G117" i="4" s="1"/>
  <c r="J117" i="4" s="1"/>
  <c r="E117" i="4"/>
  <c r="I116" i="4"/>
  <c r="F116" i="4"/>
  <c r="G116" i="4" s="1"/>
  <c r="J116" i="4" s="1"/>
  <c r="E116" i="4"/>
  <c r="I115" i="4"/>
  <c r="L115" i="4" s="1"/>
  <c r="F115" i="4"/>
  <c r="G115" i="4" s="1"/>
  <c r="J115" i="4" s="1"/>
  <c r="E115" i="4"/>
  <c r="I114" i="4"/>
  <c r="F114" i="4"/>
  <c r="G114" i="4" s="1"/>
  <c r="J114" i="4" s="1"/>
  <c r="E114" i="4"/>
  <c r="I113" i="4"/>
  <c r="L113" i="4" s="1"/>
  <c r="F113" i="4"/>
  <c r="G113" i="4" s="1"/>
  <c r="J113" i="4" s="1"/>
  <c r="E113" i="4"/>
  <c r="I112" i="4"/>
  <c r="F112" i="4"/>
  <c r="G112" i="4" s="1"/>
  <c r="J112" i="4" s="1"/>
  <c r="E112" i="4"/>
  <c r="I111" i="4"/>
  <c r="L111" i="4" s="1"/>
  <c r="F111" i="4"/>
  <c r="G111" i="4" s="1"/>
  <c r="J111" i="4" s="1"/>
  <c r="E111" i="4"/>
  <c r="I110" i="4"/>
  <c r="F110" i="4"/>
  <c r="G110" i="4" s="1"/>
  <c r="J110" i="4" s="1"/>
  <c r="E110" i="4"/>
  <c r="I109" i="4"/>
  <c r="L109" i="4" s="1"/>
  <c r="F109" i="4"/>
  <c r="G109" i="4" s="1"/>
  <c r="J109" i="4" s="1"/>
  <c r="E109" i="4"/>
  <c r="I108" i="4"/>
  <c r="F108" i="4"/>
  <c r="H108" i="4" s="1"/>
  <c r="E108" i="4"/>
  <c r="I107" i="4"/>
  <c r="L107" i="4" s="1"/>
  <c r="F107" i="4"/>
  <c r="G107" i="4" s="1"/>
  <c r="J107" i="4" s="1"/>
  <c r="E107" i="4"/>
  <c r="I106" i="4"/>
  <c r="F106" i="4"/>
  <c r="G106" i="4" s="1"/>
  <c r="J106" i="4" s="1"/>
  <c r="E106" i="4"/>
  <c r="I105" i="4"/>
  <c r="L105" i="4" s="1"/>
  <c r="F105" i="4"/>
  <c r="G105" i="4" s="1"/>
  <c r="J105" i="4" s="1"/>
  <c r="E105" i="4"/>
  <c r="I104" i="4"/>
  <c r="F104" i="4"/>
  <c r="G104" i="4" s="1"/>
  <c r="J104" i="4" s="1"/>
  <c r="E104" i="4"/>
  <c r="I103" i="4"/>
  <c r="L103" i="4" s="1"/>
  <c r="F103" i="4"/>
  <c r="G103" i="4" s="1"/>
  <c r="J103" i="4" s="1"/>
  <c r="E103" i="4"/>
  <c r="I102" i="4"/>
  <c r="F102" i="4"/>
  <c r="G102" i="4" s="1"/>
  <c r="J102" i="4" s="1"/>
  <c r="E102" i="4"/>
  <c r="I101" i="4"/>
  <c r="L101" i="4" s="1"/>
  <c r="F101" i="4"/>
  <c r="G101" i="4" s="1"/>
  <c r="J101" i="4" s="1"/>
  <c r="E101" i="4"/>
  <c r="I100" i="4"/>
  <c r="F100" i="4"/>
  <c r="G100" i="4" s="1"/>
  <c r="J100" i="4" s="1"/>
  <c r="E100" i="4"/>
  <c r="I99" i="4"/>
  <c r="L99" i="4" s="1"/>
  <c r="F99" i="4"/>
  <c r="G99" i="4" s="1"/>
  <c r="J99" i="4" s="1"/>
  <c r="E99" i="4"/>
  <c r="I98" i="4"/>
  <c r="F98" i="4"/>
  <c r="G98" i="4" s="1"/>
  <c r="J98" i="4" s="1"/>
  <c r="E98" i="4"/>
  <c r="I97" i="4"/>
  <c r="F97" i="4"/>
  <c r="G97" i="4" s="1"/>
  <c r="E97" i="4"/>
  <c r="I96" i="4"/>
  <c r="F96" i="4"/>
  <c r="E96" i="4"/>
  <c r="D96" i="4"/>
  <c r="I95" i="4"/>
  <c r="F95" i="4"/>
  <c r="G95" i="4" s="1"/>
  <c r="K95" i="4" s="1"/>
  <c r="E95" i="4"/>
  <c r="I94" i="4"/>
  <c r="L94" i="4" s="1"/>
  <c r="F94" i="4"/>
  <c r="G94" i="4" s="1"/>
  <c r="J94" i="4" s="1"/>
  <c r="E94" i="4"/>
  <c r="I93" i="4"/>
  <c r="F93" i="4"/>
  <c r="G93" i="4" s="1"/>
  <c r="J93" i="4" s="1"/>
  <c r="E93" i="4"/>
  <c r="I92" i="4"/>
  <c r="L92" i="4" s="1"/>
  <c r="F92" i="4"/>
  <c r="G92" i="4" s="1"/>
  <c r="J92" i="4" s="1"/>
  <c r="E92" i="4"/>
  <c r="I91" i="4"/>
  <c r="F91" i="4"/>
  <c r="H91" i="4" s="1"/>
  <c r="E91" i="4"/>
  <c r="I90" i="4"/>
  <c r="L90" i="4" s="1"/>
  <c r="F90" i="4"/>
  <c r="G90" i="4" s="1"/>
  <c r="K90" i="4" s="1"/>
  <c r="E90" i="4"/>
  <c r="I89" i="4"/>
  <c r="F89" i="4"/>
  <c r="G89" i="4" s="1"/>
  <c r="J89" i="4" s="1"/>
  <c r="E89" i="4"/>
  <c r="I88" i="4"/>
  <c r="F88" i="4"/>
  <c r="H88" i="4" s="1"/>
  <c r="E88" i="4"/>
  <c r="I87" i="4"/>
  <c r="F87" i="4"/>
  <c r="G87" i="4" s="1"/>
  <c r="J87" i="4" s="1"/>
  <c r="E87" i="4"/>
  <c r="I86" i="4"/>
  <c r="L86" i="4" s="1"/>
  <c r="F86" i="4"/>
  <c r="G86" i="4" s="1"/>
  <c r="J86" i="4" s="1"/>
  <c r="E86" i="4"/>
  <c r="I85" i="4"/>
  <c r="F85" i="4"/>
  <c r="G85" i="4" s="1"/>
  <c r="J85" i="4" s="1"/>
  <c r="E85" i="4"/>
  <c r="I84" i="4"/>
  <c r="L84" i="4" s="1"/>
  <c r="G84" i="4"/>
  <c r="J84" i="4" s="1"/>
  <c r="F84" i="4"/>
  <c r="H84" i="4" s="1"/>
  <c r="E84" i="4"/>
  <c r="I83" i="4"/>
  <c r="F83" i="4"/>
  <c r="H83" i="4" s="1"/>
  <c r="E83" i="4"/>
  <c r="I82" i="4"/>
  <c r="G82" i="4"/>
  <c r="J82" i="4" s="1"/>
  <c r="F82" i="4"/>
  <c r="H82" i="4" s="1"/>
  <c r="E82" i="4"/>
  <c r="E78" i="4" s="1"/>
  <c r="E77" i="4" s="1"/>
  <c r="I81" i="4"/>
  <c r="F81" i="4"/>
  <c r="G81" i="4" s="1"/>
  <c r="E81" i="4"/>
  <c r="F78" i="4"/>
  <c r="H78" i="4" s="1"/>
  <c r="D78" i="4"/>
  <c r="D77" i="4" s="1"/>
  <c r="I76" i="4"/>
  <c r="G76" i="4"/>
  <c r="J76" i="4" s="1"/>
  <c r="F76" i="4"/>
  <c r="E76" i="4"/>
  <c r="I75" i="4"/>
  <c r="F75" i="4"/>
  <c r="H75" i="4" s="1"/>
  <c r="E75" i="4"/>
  <c r="I74" i="4"/>
  <c r="G74" i="4"/>
  <c r="J74" i="4" s="1"/>
  <c r="F74" i="4"/>
  <c r="E74" i="4"/>
  <c r="I73" i="4"/>
  <c r="F73" i="4"/>
  <c r="G73" i="4" s="1"/>
  <c r="J73" i="4" s="1"/>
  <c r="E73" i="4"/>
  <c r="I72" i="4"/>
  <c r="L72" i="4" s="1"/>
  <c r="F72" i="4"/>
  <c r="G72" i="4" s="1"/>
  <c r="J72" i="4" s="1"/>
  <c r="E72" i="4"/>
  <c r="I71" i="4"/>
  <c r="L71" i="4" s="1"/>
  <c r="F71" i="4"/>
  <c r="G71" i="4" s="1"/>
  <c r="J71" i="4" s="1"/>
  <c r="E71" i="4"/>
  <c r="I70" i="4"/>
  <c r="G70" i="4"/>
  <c r="J70" i="4" s="1"/>
  <c r="F70" i="4"/>
  <c r="E70" i="4"/>
  <c r="I69" i="4"/>
  <c r="F69" i="4"/>
  <c r="G69" i="4" s="1"/>
  <c r="J69" i="4" s="1"/>
  <c r="E69" i="4"/>
  <c r="I68" i="4"/>
  <c r="G68" i="4"/>
  <c r="J68" i="4" s="1"/>
  <c r="F68" i="4"/>
  <c r="E68" i="4"/>
  <c r="I67" i="4"/>
  <c r="F67" i="4"/>
  <c r="G67" i="4" s="1"/>
  <c r="J67" i="4" s="1"/>
  <c r="E67" i="4"/>
  <c r="I66" i="4"/>
  <c r="L66" i="4" s="1"/>
  <c r="F66" i="4"/>
  <c r="G66" i="4" s="1"/>
  <c r="J66" i="4" s="1"/>
  <c r="E66" i="4"/>
  <c r="I65" i="4"/>
  <c r="G65" i="4"/>
  <c r="J65" i="4" s="1"/>
  <c r="F65" i="4"/>
  <c r="E65" i="4"/>
  <c r="I64" i="4"/>
  <c r="G64" i="4"/>
  <c r="J64" i="4" s="1"/>
  <c r="F64" i="4"/>
  <c r="H64" i="4" s="1"/>
  <c r="E64" i="4"/>
  <c r="I63" i="4"/>
  <c r="F63" i="4"/>
  <c r="G63" i="4" s="1"/>
  <c r="J63" i="4" s="1"/>
  <c r="E63" i="4"/>
  <c r="I62" i="4"/>
  <c r="L62" i="4" s="1"/>
  <c r="G62" i="4"/>
  <c r="J62" i="4" s="1"/>
  <c r="F62" i="4"/>
  <c r="H62" i="4" s="1"/>
  <c r="E62" i="4"/>
  <c r="I61" i="4"/>
  <c r="F61" i="4"/>
  <c r="G61" i="4" s="1"/>
  <c r="E61" i="4"/>
  <c r="I60" i="4"/>
  <c r="G60" i="4"/>
  <c r="J60" i="4" s="1"/>
  <c r="F60" i="4"/>
  <c r="E60" i="4"/>
  <c r="K58" i="4"/>
  <c r="I58" i="4"/>
  <c r="E58" i="4"/>
  <c r="D58" i="4"/>
  <c r="I57" i="4"/>
  <c r="G57" i="4"/>
  <c r="J57" i="4" s="1"/>
  <c r="F57" i="4"/>
  <c r="E57" i="4"/>
  <c r="I56" i="4"/>
  <c r="F56" i="4"/>
  <c r="G56" i="4" s="1"/>
  <c r="J56" i="4" s="1"/>
  <c r="E56" i="4"/>
  <c r="I55" i="4"/>
  <c r="G55" i="4"/>
  <c r="J55" i="4" s="1"/>
  <c r="F55" i="4"/>
  <c r="E55" i="4"/>
  <c r="I54" i="4"/>
  <c r="F54" i="4"/>
  <c r="H54" i="4" s="1"/>
  <c r="E54" i="4"/>
  <c r="F53" i="4"/>
  <c r="E53" i="4"/>
  <c r="F52" i="4"/>
  <c r="E52" i="4"/>
  <c r="I51" i="4"/>
  <c r="G51" i="4"/>
  <c r="J51" i="4" s="1"/>
  <c r="F51" i="4"/>
  <c r="E51" i="4"/>
  <c r="I50" i="4"/>
  <c r="F50" i="4"/>
  <c r="G50" i="4" s="1"/>
  <c r="J50" i="4" s="1"/>
  <c r="E50" i="4"/>
  <c r="I49" i="4"/>
  <c r="G49" i="4"/>
  <c r="J49" i="4" s="1"/>
  <c r="F49" i="4"/>
  <c r="E49" i="4"/>
  <c r="I48" i="4"/>
  <c r="F48" i="4"/>
  <c r="G48" i="4" s="1"/>
  <c r="J48" i="4" s="1"/>
  <c r="E48" i="4"/>
  <c r="I47" i="4"/>
  <c r="G47" i="4"/>
  <c r="F47" i="4"/>
  <c r="H47" i="4" s="1"/>
  <c r="E47" i="4"/>
  <c r="I46" i="4"/>
  <c r="F46" i="4"/>
  <c r="G46" i="4" s="1"/>
  <c r="E46" i="4"/>
  <c r="L45" i="4"/>
  <c r="I45" i="4"/>
  <c r="G45" i="4"/>
  <c r="F45" i="4"/>
  <c r="E45" i="4"/>
  <c r="I44" i="4"/>
  <c r="F44" i="4"/>
  <c r="G44" i="4" s="1"/>
  <c r="E44" i="4"/>
  <c r="I43" i="4"/>
  <c r="G43" i="4"/>
  <c r="J43" i="4" s="1"/>
  <c r="F43" i="4"/>
  <c r="E43" i="4"/>
  <c r="I42" i="4"/>
  <c r="F42" i="4"/>
  <c r="G42" i="4" s="1"/>
  <c r="E42" i="4"/>
  <c r="I41" i="4"/>
  <c r="L41" i="4" s="1"/>
  <c r="G41" i="4"/>
  <c r="J41" i="4" s="1"/>
  <c r="F41" i="4"/>
  <c r="E41" i="4"/>
  <c r="I40" i="4"/>
  <c r="E40" i="4"/>
  <c r="D40" i="4"/>
  <c r="I37" i="4"/>
  <c r="L37" i="4" s="1"/>
  <c r="G37" i="4"/>
  <c r="K37" i="4" s="1"/>
  <c r="K35" i="4" s="1"/>
  <c r="F37" i="4"/>
  <c r="F170" i="4" s="1"/>
  <c r="F171" i="4" s="1"/>
  <c r="F172" i="4" s="1"/>
  <c r="E37" i="4"/>
  <c r="E170" i="4" s="1"/>
  <c r="E171" i="4" s="1"/>
  <c r="E172" i="4" s="1"/>
  <c r="J35" i="4"/>
  <c r="I35" i="4"/>
  <c r="L35" i="4" s="1"/>
  <c r="G35" i="4"/>
  <c r="F35" i="4"/>
  <c r="H35" i="4" s="1"/>
  <c r="E35" i="4"/>
  <c r="D35" i="4"/>
  <c r="I34" i="4"/>
  <c r="L34" i="4" s="1"/>
  <c r="G34" i="4"/>
  <c r="J34" i="4" s="1"/>
  <c r="F34" i="4"/>
  <c r="H34" i="4" s="1"/>
  <c r="E34" i="4"/>
  <c r="I33" i="4"/>
  <c r="F33" i="4"/>
  <c r="H33" i="4" s="1"/>
  <c r="E33" i="4"/>
  <c r="I32" i="4"/>
  <c r="G32" i="4"/>
  <c r="J32" i="4" s="1"/>
  <c r="F32" i="4"/>
  <c r="F161" i="4" s="1"/>
  <c r="E32" i="4"/>
  <c r="K30" i="4"/>
  <c r="I30" i="4"/>
  <c r="E30" i="4"/>
  <c r="D30" i="4"/>
  <c r="I29" i="4"/>
  <c r="G29" i="4"/>
  <c r="J29" i="4" s="1"/>
  <c r="F29" i="4"/>
  <c r="E29" i="4"/>
  <c r="I28" i="4"/>
  <c r="F28" i="4"/>
  <c r="G28" i="4" s="1"/>
  <c r="J28" i="4" s="1"/>
  <c r="E28" i="4"/>
  <c r="I27" i="4"/>
  <c r="L27" i="4" s="1"/>
  <c r="F27" i="4"/>
  <c r="G27" i="4" s="1"/>
  <c r="J27" i="4" s="1"/>
  <c r="E27" i="4"/>
  <c r="I26" i="4"/>
  <c r="F26" i="4"/>
  <c r="G26" i="4" s="1"/>
  <c r="J26" i="4" s="1"/>
  <c r="E26" i="4"/>
  <c r="L25" i="4"/>
  <c r="I25" i="4"/>
  <c r="G25" i="4"/>
  <c r="F25" i="4"/>
  <c r="E25" i="4"/>
  <c r="I24" i="4"/>
  <c r="F24" i="4"/>
  <c r="G24" i="4" s="1"/>
  <c r="E24" i="4"/>
  <c r="I23" i="4"/>
  <c r="L23" i="4" s="1"/>
  <c r="G23" i="4"/>
  <c r="K23" i="4" s="1"/>
  <c r="K21" i="4" s="1"/>
  <c r="F23" i="4"/>
  <c r="H23" i="4" s="1"/>
  <c r="E23" i="4"/>
  <c r="I21" i="4"/>
  <c r="I19" i="4" s="1"/>
  <c r="E21" i="4"/>
  <c r="E19" i="4" s="1"/>
  <c r="E147" i="4" s="1"/>
  <c r="E148" i="4" s="1"/>
  <c r="D21" i="4"/>
  <c r="D19" i="4"/>
  <c r="D147" i="4" s="1"/>
  <c r="D148" i="4" s="1"/>
  <c r="D171" i="3"/>
  <c r="D170" i="3"/>
  <c r="D161" i="3"/>
  <c r="D160" i="3"/>
  <c r="F154" i="3"/>
  <c r="D154" i="3"/>
  <c r="D158" i="3" s="1"/>
  <c r="G150" i="3"/>
  <c r="F150" i="3"/>
  <c r="H150" i="3" s="1"/>
  <c r="E150" i="3"/>
  <c r="G149" i="3"/>
  <c r="F149" i="3"/>
  <c r="H149" i="3" s="1"/>
  <c r="E149" i="3"/>
  <c r="G148" i="3"/>
  <c r="F148" i="3"/>
  <c r="H148" i="3" s="1"/>
  <c r="E148" i="3"/>
  <c r="G145" i="3"/>
  <c r="F145" i="3"/>
  <c r="E145" i="3"/>
  <c r="F144" i="3"/>
  <c r="E144" i="3"/>
  <c r="F143" i="3"/>
  <c r="E143" i="3"/>
  <c r="F142" i="3"/>
  <c r="E142" i="3"/>
  <c r="F141" i="3"/>
  <c r="E141" i="3"/>
  <c r="I140" i="3"/>
  <c r="F140" i="3"/>
  <c r="E140" i="3"/>
  <c r="I139" i="3"/>
  <c r="J139" i="3" s="1"/>
  <c r="F139" i="3"/>
  <c r="E139" i="3"/>
  <c r="I138" i="3"/>
  <c r="F138" i="3"/>
  <c r="E138" i="3"/>
  <c r="I137" i="3"/>
  <c r="J137" i="3" s="1"/>
  <c r="F137" i="3"/>
  <c r="E137" i="3"/>
  <c r="I136" i="3"/>
  <c r="F136" i="3"/>
  <c r="E136" i="3"/>
  <c r="L135" i="3"/>
  <c r="I134" i="3"/>
  <c r="L134" i="3" s="1"/>
  <c r="F134" i="3"/>
  <c r="G134" i="3" s="1"/>
  <c r="J134" i="3" s="1"/>
  <c r="E134" i="3"/>
  <c r="I133" i="3"/>
  <c r="F133" i="3"/>
  <c r="G133" i="3" s="1"/>
  <c r="J133" i="3" s="1"/>
  <c r="E133" i="3"/>
  <c r="I132" i="3"/>
  <c r="F132" i="3"/>
  <c r="H132" i="3" s="1"/>
  <c r="E132" i="3"/>
  <c r="I131" i="3"/>
  <c r="F131" i="3"/>
  <c r="G131" i="3" s="1"/>
  <c r="J131" i="3" s="1"/>
  <c r="E131" i="3"/>
  <c r="I130" i="3"/>
  <c r="L130" i="3" s="1"/>
  <c r="F130" i="3"/>
  <c r="G130" i="3" s="1"/>
  <c r="J130" i="3" s="1"/>
  <c r="E130" i="3"/>
  <c r="I129" i="3"/>
  <c r="F129" i="3"/>
  <c r="G129" i="3" s="1"/>
  <c r="J129" i="3" s="1"/>
  <c r="E129" i="3"/>
  <c r="I128" i="3"/>
  <c r="L128" i="3" s="1"/>
  <c r="F128" i="3"/>
  <c r="G128" i="3" s="1"/>
  <c r="J128" i="3" s="1"/>
  <c r="E128" i="3"/>
  <c r="I127" i="3"/>
  <c r="F127" i="3"/>
  <c r="G127" i="3" s="1"/>
  <c r="J127" i="3" s="1"/>
  <c r="E127" i="3"/>
  <c r="I126" i="3"/>
  <c r="L126" i="3" s="1"/>
  <c r="F126" i="3"/>
  <c r="G126" i="3" s="1"/>
  <c r="J126" i="3" s="1"/>
  <c r="E126" i="3"/>
  <c r="I125" i="3"/>
  <c r="F125" i="3"/>
  <c r="G125" i="3" s="1"/>
  <c r="J125" i="3" s="1"/>
  <c r="E125" i="3"/>
  <c r="I124" i="3"/>
  <c r="L124" i="3" s="1"/>
  <c r="F124" i="3"/>
  <c r="G124" i="3" s="1"/>
  <c r="J124" i="3" s="1"/>
  <c r="E124" i="3"/>
  <c r="I123" i="3"/>
  <c r="F123" i="3"/>
  <c r="G123" i="3" s="1"/>
  <c r="J123" i="3" s="1"/>
  <c r="E123" i="3"/>
  <c r="I122" i="3"/>
  <c r="L122" i="3" s="1"/>
  <c r="F122" i="3"/>
  <c r="G122" i="3" s="1"/>
  <c r="J122" i="3" s="1"/>
  <c r="E122" i="3"/>
  <c r="I121" i="3"/>
  <c r="F121" i="3"/>
  <c r="G121" i="3" s="1"/>
  <c r="J121" i="3" s="1"/>
  <c r="E121" i="3"/>
  <c r="I120" i="3"/>
  <c r="L120" i="3" s="1"/>
  <c r="F120" i="3"/>
  <c r="G120" i="3" s="1"/>
  <c r="J120" i="3" s="1"/>
  <c r="E120" i="3"/>
  <c r="I119" i="3"/>
  <c r="F119" i="3"/>
  <c r="G119" i="3" s="1"/>
  <c r="J119" i="3" s="1"/>
  <c r="E119" i="3"/>
  <c r="I118" i="3"/>
  <c r="L118" i="3" s="1"/>
  <c r="F118" i="3"/>
  <c r="G118" i="3" s="1"/>
  <c r="J118" i="3" s="1"/>
  <c r="E118" i="3"/>
  <c r="I117" i="3"/>
  <c r="F117" i="3"/>
  <c r="G117" i="3" s="1"/>
  <c r="J117" i="3" s="1"/>
  <c r="E117" i="3"/>
  <c r="I116" i="3"/>
  <c r="L116" i="3" s="1"/>
  <c r="F116" i="3"/>
  <c r="G116" i="3" s="1"/>
  <c r="J116" i="3" s="1"/>
  <c r="E116" i="3"/>
  <c r="I115" i="3"/>
  <c r="F115" i="3"/>
  <c r="G115" i="3" s="1"/>
  <c r="J115" i="3" s="1"/>
  <c r="E115" i="3"/>
  <c r="I114" i="3"/>
  <c r="L114" i="3" s="1"/>
  <c r="F114" i="3"/>
  <c r="G114" i="3" s="1"/>
  <c r="E114" i="3"/>
  <c r="I113" i="3"/>
  <c r="F113" i="3"/>
  <c r="G113" i="3" s="1"/>
  <c r="J113" i="3" s="1"/>
  <c r="E113" i="3"/>
  <c r="I112" i="3"/>
  <c r="L112" i="3" s="1"/>
  <c r="F112" i="3"/>
  <c r="G112" i="3" s="1"/>
  <c r="J112" i="3" s="1"/>
  <c r="E112" i="3"/>
  <c r="I111" i="3"/>
  <c r="F111" i="3"/>
  <c r="G111" i="3" s="1"/>
  <c r="J111" i="3" s="1"/>
  <c r="E111" i="3"/>
  <c r="I110" i="3"/>
  <c r="L110" i="3" s="1"/>
  <c r="F110" i="3"/>
  <c r="G110" i="3" s="1"/>
  <c r="J110" i="3" s="1"/>
  <c r="E110" i="3"/>
  <c r="I109" i="3"/>
  <c r="F109" i="3"/>
  <c r="H109" i="3" s="1"/>
  <c r="E109" i="3"/>
  <c r="I108" i="3"/>
  <c r="L108" i="3" s="1"/>
  <c r="F108" i="3"/>
  <c r="G108" i="3" s="1"/>
  <c r="K108" i="3" s="1"/>
  <c r="E108" i="3"/>
  <c r="I107" i="3"/>
  <c r="F107" i="3"/>
  <c r="G107" i="3" s="1"/>
  <c r="J107" i="3" s="1"/>
  <c r="E107" i="3"/>
  <c r="I106" i="3"/>
  <c r="L106" i="3" s="1"/>
  <c r="F106" i="3"/>
  <c r="G106" i="3" s="1"/>
  <c r="J106" i="3" s="1"/>
  <c r="E106" i="3"/>
  <c r="I105" i="3"/>
  <c r="F105" i="3"/>
  <c r="G105" i="3" s="1"/>
  <c r="J105" i="3" s="1"/>
  <c r="E105" i="3"/>
  <c r="I104" i="3"/>
  <c r="L104" i="3" s="1"/>
  <c r="F104" i="3"/>
  <c r="G104" i="3" s="1"/>
  <c r="J104" i="3" s="1"/>
  <c r="E104" i="3"/>
  <c r="I103" i="3"/>
  <c r="F103" i="3"/>
  <c r="G103" i="3" s="1"/>
  <c r="J103" i="3" s="1"/>
  <c r="E103" i="3"/>
  <c r="I102" i="3"/>
  <c r="L102" i="3" s="1"/>
  <c r="F102" i="3"/>
  <c r="G102" i="3" s="1"/>
  <c r="J102" i="3" s="1"/>
  <c r="E102" i="3"/>
  <c r="I101" i="3"/>
  <c r="F101" i="3"/>
  <c r="G101" i="3" s="1"/>
  <c r="E101" i="3"/>
  <c r="I100" i="3"/>
  <c r="L100" i="3" s="1"/>
  <c r="F100" i="3"/>
  <c r="G100" i="3" s="1"/>
  <c r="E100" i="3"/>
  <c r="I99" i="3"/>
  <c r="F99" i="3"/>
  <c r="G99" i="3" s="1"/>
  <c r="J99" i="3" s="1"/>
  <c r="E99" i="3"/>
  <c r="I98" i="3"/>
  <c r="L98" i="3" s="1"/>
  <c r="F98" i="3"/>
  <c r="G98" i="3" s="1"/>
  <c r="J98" i="3" s="1"/>
  <c r="E98" i="3"/>
  <c r="I97" i="3"/>
  <c r="F97" i="3"/>
  <c r="G97" i="3" s="1"/>
  <c r="J97" i="3" s="1"/>
  <c r="E97" i="3"/>
  <c r="I96" i="3"/>
  <c r="F96" i="3"/>
  <c r="G96" i="3" s="1"/>
  <c r="E96" i="3"/>
  <c r="I95" i="3"/>
  <c r="F95" i="3"/>
  <c r="H95" i="3" s="1"/>
  <c r="E95" i="3"/>
  <c r="D95" i="3"/>
  <c r="I94" i="3"/>
  <c r="F94" i="3"/>
  <c r="G94" i="3" s="1"/>
  <c r="K94" i="3" s="1"/>
  <c r="E94" i="3"/>
  <c r="I93" i="3"/>
  <c r="L93" i="3" s="1"/>
  <c r="F93" i="3"/>
  <c r="G93" i="3" s="1"/>
  <c r="J93" i="3" s="1"/>
  <c r="E93" i="3"/>
  <c r="F92" i="3"/>
  <c r="I91" i="3"/>
  <c r="L91" i="3" s="1"/>
  <c r="F91" i="3"/>
  <c r="G91" i="3" s="1"/>
  <c r="E91" i="3"/>
  <c r="I90" i="3"/>
  <c r="L90" i="3" s="1"/>
  <c r="G90" i="3"/>
  <c r="J90" i="3" s="1"/>
  <c r="F90" i="3"/>
  <c r="H90" i="3" s="1"/>
  <c r="E90" i="3"/>
  <c r="I89" i="3"/>
  <c r="G89" i="3"/>
  <c r="J89" i="3" s="1"/>
  <c r="F89" i="3"/>
  <c r="E89" i="3"/>
  <c r="I88" i="3"/>
  <c r="G88" i="3"/>
  <c r="J88" i="3" s="1"/>
  <c r="F88" i="3"/>
  <c r="E88" i="3"/>
  <c r="I87" i="3"/>
  <c r="G87" i="3"/>
  <c r="J87" i="3" s="1"/>
  <c r="F87" i="3"/>
  <c r="E87" i="3"/>
  <c r="I86" i="3"/>
  <c r="G86" i="3"/>
  <c r="J86" i="3" s="1"/>
  <c r="F86" i="3"/>
  <c r="E86" i="3"/>
  <c r="F85" i="3"/>
  <c r="F84" i="3"/>
  <c r="I83" i="3"/>
  <c r="F83" i="3"/>
  <c r="H83" i="3" s="1"/>
  <c r="E83" i="3"/>
  <c r="I82" i="3"/>
  <c r="L82" i="3" s="1"/>
  <c r="F82" i="3"/>
  <c r="G82" i="3" s="1"/>
  <c r="J82" i="3" s="1"/>
  <c r="E82" i="3"/>
  <c r="I81" i="3"/>
  <c r="G81" i="3"/>
  <c r="J81" i="3" s="1"/>
  <c r="F81" i="3"/>
  <c r="H81" i="3" s="1"/>
  <c r="E81" i="3"/>
  <c r="E77" i="3" s="1"/>
  <c r="E76" i="3" s="1"/>
  <c r="I80" i="3"/>
  <c r="F80" i="3"/>
  <c r="F161" i="3" s="1"/>
  <c r="E80" i="3"/>
  <c r="F77" i="3"/>
  <c r="H77" i="3" s="1"/>
  <c r="D77" i="3"/>
  <c r="D76" i="3" s="1"/>
  <c r="I75" i="3"/>
  <c r="L75" i="3" s="1"/>
  <c r="F75" i="3"/>
  <c r="G75" i="3" s="1"/>
  <c r="J75" i="3" s="1"/>
  <c r="E75" i="3"/>
  <c r="I74" i="3"/>
  <c r="G74" i="3"/>
  <c r="J74" i="3" s="1"/>
  <c r="F74" i="3"/>
  <c r="H74" i="3" s="1"/>
  <c r="E74" i="3"/>
  <c r="I73" i="3"/>
  <c r="G73" i="3"/>
  <c r="J73" i="3" s="1"/>
  <c r="F73" i="3"/>
  <c r="E73" i="3"/>
  <c r="I72" i="3"/>
  <c r="G72" i="3"/>
  <c r="J72" i="3" s="1"/>
  <c r="F72" i="3"/>
  <c r="E72" i="3"/>
  <c r="I71" i="3"/>
  <c r="G71" i="3"/>
  <c r="J71" i="3" s="1"/>
  <c r="F71" i="3"/>
  <c r="E71" i="3"/>
  <c r="I70" i="3"/>
  <c r="G70" i="3"/>
  <c r="J70" i="3" s="1"/>
  <c r="F70" i="3"/>
  <c r="E70" i="3"/>
  <c r="I69" i="3"/>
  <c r="G69" i="3"/>
  <c r="J69" i="3" s="1"/>
  <c r="F69" i="3"/>
  <c r="E69" i="3"/>
  <c r="I68" i="3"/>
  <c r="G68" i="3"/>
  <c r="J68" i="3" s="1"/>
  <c r="F68" i="3"/>
  <c r="E68" i="3"/>
  <c r="I67" i="3"/>
  <c r="G67" i="3"/>
  <c r="J67" i="3" s="1"/>
  <c r="F67" i="3"/>
  <c r="E67" i="3"/>
  <c r="I66" i="3"/>
  <c r="G66" i="3"/>
  <c r="J66" i="3" s="1"/>
  <c r="F66" i="3"/>
  <c r="E66" i="3"/>
  <c r="I65" i="3"/>
  <c r="G65" i="3"/>
  <c r="J65" i="3" s="1"/>
  <c r="F65" i="3"/>
  <c r="E65" i="3"/>
  <c r="I64" i="3"/>
  <c r="G64" i="3"/>
  <c r="J64" i="3" s="1"/>
  <c r="F64" i="3"/>
  <c r="E64" i="3"/>
  <c r="I63" i="3"/>
  <c r="G63" i="3"/>
  <c r="F63" i="3"/>
  <c r="E63" i="3"/>
  <c r="I62" i="3"/>
  <c r="G62" i="3"/>
  <c r="J62" i="3" s="1"/>
  <c r="F62" i="3"/>
  <c r="E62" i="3"/>
  <c r="I61" i="3"/>
  <c r="G61" i="3"/>
  <c r="J61" i="3" s="1"/>
  <c r="F61" i="3"/>
  <c r="E61" i="3"/>
  <c r="E58" i="3" s="1"/>
  <c r="I60" i="3"/>
  <c r="F60" i="3"/>
  <c r="H60" i="3" s="1"/>
  <c r="E60" i="3"/>
  <c r="K58" i="3"/>
  <c r="I58" i="3"/>
  <c r="F58" i="3"/>
  <c r="H58" i="3" s="1"/>
  <c r="D58" i="3"/>
  <c r="I57" i="3"/>
  <c r="G57" i="3"/>
  <c r="F57" i="3"/>
  <c r="E57" i="3"/>
  <c r="I56" i="3"/>
  <c r="L56" i="3" s="1"/>
  <c r="G56" i="3"/>
  <c r="J56" i="3" s="1"/>
  <c r="F56" i="3"/>
  <c r="E56" i="3"/>
  <c r="I55" i="3"/>
  <c r="L55" i="3" s="1"/>
  <c r="F55" i="3"/>
  <c r="G55" i="3" s="1"/>
  <c r="E55" i="3"/>
  <c r="I54" i="3"/>
  <c r="F54" i="3"/>
  <c r="G54" i="3" s="1"/>
  <c r="J54" i="3" s="1"/>
  <c r="E54" i="3"/>
  <c r="E53" i="3"/>
  <c r="E52" i="3"/>
  <c r="I51" i="3"/>
  <c r="F51" i="3"/>
  <c r="G51" i="3" s="1"/>
  <c r="J51" i="3" s="1"/>
  <c r="L51" i="3" s="1"/>
  <c r="E51" i="3"/>
  <c r="I50" i="3"/>
  <c r="F50" i="3"/>
  <c r="G50" i="3" s="1"/>
  <c r="J50" i="3" s="1"/>
  <c r="L50" i="3" s="1"/>
  <c r="E50" i="3"/>
  <c r="E49" i="3"/>
  <c r="E40" i="3" s="1"/>
  <c r="I48" i="3"/>
  <c r="G48" i="3"/>
  <c r="J48" i="3" s="1"/>
  <c r="F48" i="3"/>
  <c r="E48" i="3"/>
  <c r="J47" i="3"/>
  <c r="I47" i="3"/>
  <c r="H47" i="3"/>
  <c r="F47" i="3"/>
  <c r="G47" i="3" s="1"/>
  <c r="E47" i="3"/>
  <c r="I46" i="3"/>
  <c r="F46" i="3"/>
  <c r="G46" i="3" s="1"/>
  <c r="E46" i="3"/>
  <c r="I45" i="3"/>
  <c r="F45" i="3"/>
  <c r="G45" i="3" s="1"/>
  <c r="E45" i="3"/>
  <c r="I44" i="3"/>
  <c r="F44" i="3"/>
  <c r="G44" i="3" s="1"/>
  <c r="E44" i="3"/>
  <c r="I43" i="3"/>
  <c r="F43" i="3"/>
  <c r="G43" i="3" s="1"/>
  <c r="E43" i="3"/>
  <c r="I42" i="3"/>
  <c r="F42" i="3"/>
  <c r="G42" i="3" s="1"/>
  <c r="E42" i="3"/>
  <c r="I41" i="3"/>
  <c r="F41" i="3"/>
  <c r="G41" i="3" s="1"/>
  <c r="E41" i="3"/>
  <c r="K40" i="3"/>
  <c r="F40" i="3"/>
  <c r="H40" i="3" s="1"/>
  <c r="D40" i="3"/>
  <c r="I37" i="3"/>
  <c r="F37" i="3"/>
  <c r="G37" i="3" s="1"/>
  <c r="E37" i="3"/>
  <c r="I35" i="3"/>
  <c r="E35" i="3"/>
  <c r="D35" i="3"/>
  <c r="I34" i="3"/>
  <c r="G34" i="3"/>
  <c r="J34" i="3" s="1"/>
  <c r="F34" i="3"/>
  <c r="H34" i="3" s="1"/>
  <c r="E34" i="3"/>
  <c r="I33" i="3"/>
  <c r="F33" i="3"/>
  <c r="H33" i="3" s="1"/>
  <c r="E33" i="3"/>
  <c r="I32" i="3"/>
  <c r="L32" i="3" s="1"/>
  <c r="G32" i="3"/>
  <c r="J32" i="3" s="1"/>
  <c r="F32" i="3"/>
  <c r="E32" i="3"/>
  <c r="E30" i="3" s="1"/>
  <c r="F30" i="3"/>
  <c r="H30" i="3" s="1"/>
  <c r="D30" i="3"/>
  <c r="I29" i="3"/>
  <c r="L29" i="3" s="1"/>
  <c r="G29" i="3"/>
  <c r="J29" i="3" s="1"/>
  <c r="F29" i="3"/>
  <c r="E29" i="3"/>
  <c r="I28" i="3"/>
  <c r="F28" i="3"/>
  <c r="H28" i="3" s="1"/>
  <c r="E28" i="3"/>
  <c r="I27" i="3"/>
  <c r="G27" i="3"/>
  <c r="K27" i="3" s="1"/>
  <c r="K21" i="3" s="1"/>
  <c r="F27" i="3"/>
  <c r="H27" i="3" s="1"/>
  <c r="E27" i="3"/>
  <c r="F26" i="3"/>
  <c r="G26" i="3" s="1"/>
  <c r="E26" i="3"/>
  <c r="G25" i="3"/>
  <c r="F25" i="3"/>
  <c r="E25" i="3"/>
  <c r="F24" i="3"/>
  <c r="G24" i="3" s="1"/>
  <c r="E24" i="3"/>
  <c r="I23" i="3"/>
  <c r="L23" i="3" s="1"/>
  <c r="G23" i="3"/>
  <c r="J23" i="3" s="1"/>
  <c r="F23" i="3"/>
  <c r="H23" i="3" s="1"/>
  <c r="E23" i="3"/>
  <c r="I21" i="3"/>
  <c r="E21" i="3"/>
  <c r="D21" i="3"/>
  <c r="D19" i="3"/>
  <c r="D146" i="3" s="1"/>
  <c r="E17" i="3"/>
  <c r="E20" i="6" l="1"/>
  <c r="E147" i="6" s="1"/>
  <c r="E148" i="6" s="1"/>
  <c r="J22" i="6"/>
  <c r="L26" i="6"/>
  <c r="L22" i="6" s="1"/>
  <c r="L27" i="6"/>
  <c r="L33" i="6"/>
  <c r="L31" i="6" s="1"/>
  <c r="L34" i="6"/>
  <c r="L38" i="6"/>
  <c r="L36" i="6" s="1"/>
  <c r="K38" i="6"/>
  <c r="K36" i="6" s="1"/>
  <c r="G36" i="6"/>
  <c r="L48" i="6"/>
  <c r="L55" i="6"/>
  <c r="G59" i="6"/>
  <c r="J62" i="6"/>
  <c r="L65" i="6"/>
  <c r="L59" i="6" s="1"/>
  <c r="L72" i="6"/>
  <c r="K20" i="6"/>
  <c r="K147" i="6" s="1"/>
  <c r="J33" i="6"/>
  <c r="J31" i="6" s="1"/>
  <c r="G31" i="6"/>
  <c r="L41" i="6"/>
  <c r="J44" i="6"/>
  <c r="J41" i="6" s="1"/>
  <c r="J59" i="6"/>
  <c r="G22" i="6"/>
  <c r="I22" i="6"/>
  <c r="I31" i="6"/>
  <c r="G35" i="6"/>
  <c r="J35" i="6" s="1"/>
  <c r="L35" i="6" s="1"/>
  <c r="G48" i="6"/>
  <c r="J48" i="6" s="1"/>
  <c r="F59" i="6"/>
  <c r="H59" i="6" s="1"/>
  <c r="H79" i="6"/>
  <c r="J98" i="6"/>
  <c r="G97" i="6"/>
  <c r="F161" i="6"/>
  <c r="F159" i="6"/>
  <c r="H33" i="6"/>
  <c r="D171" i="6"/>
  <c r="D167" i="6" s="1"/>
  <c r="I36" i="6"/>
  <c r="H82" i="6"/>
  <c r="G83" i="6"/>
  <c r="J83" i="6" s="1"/>
  <c r="L83" i="6" s="1"/>
  <c r="F153" i="6"/>
  <c r="G82" i="6"/>
  <c r="L41" i="5"/>
  <c r="J32" i="5"/>
  <c r="J30" i="5" s="1"/>
  <c r="G30" i="5"/>
  <c r="L37" i="5"/>
  <c r="L54" i="5"/>
  <c r="J60" i="5"/>
  <c r="L83" i="5"/>
  <c r="I40" i="5"/>
  <c r="G23" i="5"/>
  <c r="G28" i="5"/>
  <c r="J28" i="5" s="1"/>
  <c r="L28" i="5" s="1"/>
  <c r="I30" i="5"/>
  <c r="G34" i="5"/>
  <c r="J34" i="5" s="1"/>
  <c r="L34" i="5" s="1"/>
  <c r="E35" i="5"/>
  <c r="E19" i="5" s="1"/>
  <c r="E147" i="5" s="1"/>
  <c r="G35" i="5"/>
  <c r="H37" i="5"/>
  <c r="F40" i="5"/>
  <c r="G67" i="5"/>
  <c r="J67" i="5" s="1"/>
  <c r="L67" i="5" s="1"/>
  <c r="G75" i="5"/>
  <c r="J75" i="5" s="1"/>
  <c r="L75" i="5" s="1"/>
  <c r="F77" i="5"/>
  <c r="I78" i="5"/>
  <c r="G81" i="5"/>
  <c r="J82" i="5"/>
  <c r="L82" i="5" s="1"/>
  <c r="J83" i="5"/>
  <c r="J84" i="5"/>
  <c r="L84" i="5" s="1"/>
  <c r="J85" i="5"/>
  <c r="J87" i="5"/>
  <c r="G96" i="5"/>
  <c r="J97" i="5"/>
  <c r="J96" i="5" s="1"/>
  <c r="L98" i="5"/>
  <c r="L100" i="5"/>
  <c r="L106" i="5"/>
  <c r="L108" i="5"/>
  <c r="L119" i="5"/>
  <c r="L121" i="5"/>
  <c r="L124" i="5"/>
  <c r="L130" i="5"/>
  <c r="L133" i="5"/>
  <c r="L134" i="5"/>
  <c r="F161" i="5"/>
  <c r="F159" i="5"/>
  <c r="H32" i="5"/>
  <c r="H81" i="5"/>
  <c r="L97" i="5"/>
  <c r="L96" i="5" s="1"/>
  <c r="L26" i="4"/>
  <c r="L21" i="4" s="1"/>
  <c r="L32" i="4"/>
  <c r="G21" i="4"/>
  <c r="J24" i="4"/>
  <c r="J21" i="4" s="1"/>
  <c r="F21" i="4"/>
  <c r="F30" i="4"/>
  <c r="H30" i="4" s="1"/>
  <c r="H32" i="4"/>
  <c r="G33" i="4"/>
  <c r="H37" i="4"/>
  <c r="J42" i="4"/>
  <c r="J44" i="4"/>
  <c r="J46" i="4"/>
  <c r="K47" i="4"/>
  <c r="K40" i="4" s="1"/>
  <c r="K19" i="4" s="1"/>
  <c r="K147" i="4" s="1"/>
  <c r="J61" i="4"/>
  <c r="L82" i="4"/>
  <c r="L85" i="4"/>
  <c r="L87" i="4"/>
  <c r="J81" i="4"/>
  <c r="G54" i="4"/>
  <c r="F58" i="4"/>
  <c r="G75" i="4"/>
  <c r="J75" i="4" s="1"/>
  <c r="L75" i="4" s="1"/>
  <c r="L58" i="4" s="1"/>
  <c r="F77" i="4"/>
  <c r="H77" i="4" s="1"/>
  <c r="I78" i="4"/>
  <c r="G83" i="4"/>
  <c r="K83" i="4" s="1"/>
  <c r="K78" i="4" s="1"/>
  <c r="K77" i="4" s="1"/>
  <c r="G88" i="4"/>
  <c r="J88" i="4" s="1"/>
  <c r="L88" i="4" s="1"/>
  <c r="L89" i="4"/>
  <c r="L93" i="4"/>
  <c r="L95" i="4"/>
  <c r="J97" i="4"/>
  <c r="L98" i="4"/>
  <c r="L100" i="4"/>
  <c r="L102" i="4"/>
  <c r="L104" i="4"/>
  <c r="L106" i="4"/>
  <c r="L110" i="4"/>
  <c r="L112" i="4"/>
  <c r="L114" i="4"/>
  <c r="L116" i="4"/>
  <c r="L118" i="4"/>
  <c r="L120" i="4"/>
  <c r="L122" i="4"/>
  <c r="L124" i="4"/>
  <c r="F162" i="4"/>
  <c r="F159" i="4"/>
  <c r="H81" i="4"/>
  <c r="L97" i="4"/>
  <c r="H90" i="4"/>
  <c r="G91" i="4"/>
  <c r="J91" i="4" s="1"/>
  <c r="L91" i="4" s="1"/>
  <c r="H95" i="4"/>
  <c r="G108" i="4"/>
  <c r="J108" i="4" s="1"/>
  <c r="L108" i="4" s="1"/>
  <c r="H119" i="4"/>
  <c r="K37" i="3"/>
  <c r="K35" i="3" s="1"/>
  <c r="K19" i="3" s="1"/>
  <c r="G35" i="3"/>
  <c r="J41" i="3"/>
  <c r="L42" i="3"/>
  <c r="L46" i="3"/>
  <c r="E19" i="3"/>
  <c r="E146" i="3" s="1"/>
  <c r="L27" i="3"/>
  <c r="L21" i="3" s="1"/>
  <c r="L34" i="3"/>
  <c r="L41" i="3"/>
  <c r="D147" i="3"/>
  <c r="D152" i="3" s="1"/>
  <c r="H37" i="3"/>
  <c r="H35" i="3" s="1"/>
  <c r="L48" i="3"/>
  <c r="F21" i="3"/>
  <c r="G28" i="3"/>
  <c r="J28" i="3" s="1"/>
  <c r="L28" i="3" s="1"/>
  <c r="I30" i="3"/>
  <c r="I19" i="3" s="1"/>
  <c r="I146" i="3" s="1"/>
  <c r="F160" i="3"/>
  <c r="F158" i="3"/>
  <c r="H32" i="3"/>
  <c r="G33" i="3"/>
  <c r="J33" i="3" s="1"/>
  <c r="J30" i="3" s="1"/>
  <c r="F35" i="3"/>
  <c r="I40" i="3"/>
  <c r="J42" i="3"/>
  <c r="J43" i="3"/>
  <c r="L43" i="3" s="1"/>
  <c r="J44" i="3"/>
  <c r="L44" i="3" s="1"/>
  <c r="J45" i="3"/>
  <c r="L45" i="3" s="1"/>
  <c r="J46" i="3"/>
  <c r="L47" i="3"/>
  <c r="L54" i="3"/>
  <c r="L61" i="3"/>
  <c r="L62" i="3"/>
  <c r="L64" i="3"/>
  <c r="L65" i="3"/>
  <c r="L66" i="3"/>
  <c r="L67" i="3"/>
  <c r="L68" i="3"/>
  <c r="L69" i="3"/>
  <c r="L70" i="3"/>
  <c r="L71" i="3"/>
  <c r="L72" i="3"/>
  <c r="L73" i="3"/>
  <c r="L74" i="3"/>
  <c r="L81" i="3"/>
  <c r="L86" i="3"/>
  <c r="L87" i="3"/>
  <c r="L88" i="3"/>
  <c r="L89" i="3"/>
  <c r="G60" i="3"/>
  <c r="F76" i="3"/>
  <c r="H76" i="3" s="1"/>
  <c r="I77" i="3"/>
  <c r="I76" i="3" s="1"/>
  <c r="G80" i="3"/>
  <c r="G83" i="3"/>
  <c r="J83" i="3" s="1"/>
  <c r="L83" i="3" s="1"/>
  <c r="L94" i="3"/>
  <c r="J96" i="3"/>
  <c r="J95" i="3" s="1"/>
  <c r="L97" i="3"/>
  <c r="L99" i="3"/>
  <c r="L103" i="3"/>
  <c r="L105" i="3"/>
  <c r="L107" i="3"/>
  <c r="L109" i="3"/>
  <c r="L111" i="3"/>
  <c r="L113" i="3"/>
  <c r="L115" i="3"/>
  <c r="L117" i="3"/>
  <c r="L119" i="3"/>
  <c r="L123" i="3"/>
  <c r="L125" i="3"/>
  <c r="L127" i="3"/>
  <c r="L129" i="3"/>
  <c r="L131" i="3"/>
  <c r="L133" i="3"/>
  <c r="H80" i="3"/>
  <c r="L132" i="3"/>
  <c r="L138" i="3"/>
  <c r="H108" i="3"/>
  <c r="G109" i="3"/>
  <c r="K109" i="3" s="1"/>
  <c r="K95" i="3" s="1"/>
  <c r="K77" i="3" s="1"/>
  <c r="K76" i="3" s="1"/>
  <c r="H126" i="3"/>
  <c r="G132" i="3"/>
  <c r="J132" i="3" s="1"/>
  <c r="H133" i="3"/>
  <c r="J136" i="3"/>
  <c r="L136" i="3" s="1"/>
  <c r="L137" i="3"/>
  <c r="J138" i="3"/>
  <c r="L139" i="3"/>
  <c r="J140" i="3"/>
  <c r="L140" i="3" s="1"/>
  <c r="L20" i="6" l="1"/>
  <c r="J82" i="6"/>
  <c r="G79" i="6"/>
  <c r="F41" i="6"/>
  <c r="G149" i="6"/>
  <c r="J97" i="6"/>
  <c r="L97" i="6" s="1"/>
  <c r="L98" i="6"/>
  <c r="I20" i="6"/>
  <c r="I147" i="6" s="1"/>
  <c r="G41" i="6"/>
  <c r="G20" i="6" s="1"/>
  <c r="J20" i="6"/>
  <c r="E152" i="5"/>
  <c r="E148" i="5"/>
  <c r="F147" i="5"/>
  <c r="H77" i="5"/>
  <c r="L30" i="5"/>
  <c r="I19" i="5"/>
  <c r="J58" i="5"/>
  <c r="L32" i="5"/>
  <c r="I77" i="5"/>
  <c r="H40" i="5"/>
  <c r="F19" i="5"/>
  <c r="H19" i="5" s="1"/>
  <c r="G58" i="5"/>
  <c r="G40" i="5" s="1"/>
  <c r="J81" i="5"/>
  <c r="G78" i="5"/>
  <c r="G77" i="5" s="1"/>
  <c r="J23" i="5"/>
  <c r="G21" i="5"/>
  <c r="G19" i="5" s="1"/>
  <c r="G147" i="5" s="1"/>
  <c r="G78" i="4"/>
  <c r="G77" i="4" s="1"/>
  <c r="J58" i="4"/>
  <c r="F19" i="4"/>
  <c r="H21" i="4"/>
  <c r="L47" i="4"/>
  <c r="J96" i="4"/>
  <c r="L96" i="4" s="1"/>
  <c r="H58" i="4"/>
  <c r="F40" i="4"/>
  <c r="H40" i="4" s="1"/>
  <c r="L83" i="4"/>
  <c r="J78" i="4"/>
  <c r="J77" i="4" s="1"/>
  <c r="L81" i="4"/>
  <c r="G58" i="4"/>
  <c r="J33" i="4"/>
  <c r="G30" i="4"/>
  <c r="G19" i="4"/>
  <c r="G147" i="4" s="1"/>
  <c r="G148" i="4" s="1"/>
  <c r="G96" i="4"/>
  <c r="L78" i="4"/>
  <c r="I77" i="4"/>
  <c r="J54" i="4"/>
  <c r="L54" i="4" s="1"/>
  <c r="G40" i="4"/>
  <c r="K146" i="3"/>
  <c r="J60" i="3"/>
  <c r="G58" i="3"/>
  <c r="G40" i="3" s="1"/>
  <c r="L96" i="3"/>
  <c r="L95" i="3" s="1"/>
  <c r="G95" i="3"/>
  <c r="J80" i="3"/>
  <c r="G77" i="3"/>
  <c r="G76" i="3" s="1"/>
  <c r="G30" i="3"/>
  <c r="F19" i="3"/>
  <c r="H21" i="3"/>
  <c r="L37" i="3"/>
  <c r="L35" i="3" s="1"/>
  <c r="L33" i="3"/>
  <c r="L30" i="3" s="1"/>
  <c r="E151" i="3"/>
  <c r="E147" i="3"/>
  <c r="E152" i="3" s="1"/>
  <c r="J21" i="3"/>
  <c r="G21" i="3"/>
  <c r="G147" i="6" l="1"/>
  <c r="G148" i="6"/>
  <c r="G78" i="6"/>
  <c r="H41" i="6"/>
  <c r="F20" i="6"/>
  <c r="J79" i="6"/>
  <c r="L82" i="6"/>
  <c r="J21" i="5"/>
  <c r="L23" i="5"/>
  <c r="J78" i="5"/>
  <c r="L81" i="5"/>
  <c r="J40" i="5"/>
  <c r="L40" i="5" s="1"/>
  <c r="L58" i="5"/>
  <c r="F152" i="5"/>
  <c r="F148" i="5"/>
  <c r="H148" i="5" s="1"/>
  <c r="H147" i="5"/>
  <c r="I147" i="5"/>
  <c r="J30" i="4"/>
  <c r="L33" i="4"/>
  <c r="L30" i="4" s="1"/>
  <c r="F147" i="4"/>
  <c r="H19" i="4"/>
  <c r="L77" i="4"/>
  <c r="I147" i="4"/>
  <c r="J40" i="4"/>
  <c r="L40" i="4"/>
  <c r="J77" i="3"/>
  <c r="J76" i="3" s="1"/>
  <c r="L80" i="3"/>
  <c r="L77" i="3" s="1"/>
  <c r="L76" i="3" s="1"/>
  <c r="J58" i="3"/>
  <c r="J40" i="3" s="1"/>
  <c r="L60" i="3"/>
  <c r="L58" i="3" s="1"/>
  <c r="L40" i="3" s="1"/>
  <c r="L19" i="3" s="1"/>
  <c r="L146" i="3" s="1"/>
  <c r="G19" i="3"/>
  <c r="G146" i="3" s="1"/>
  <c r="J19" i="3"/>
  <c r="J146" i="3" s="1"/>
  <c r="F146" i="3"/>
  <c r="H19" i="3"/>
  <c r="J78" i="6" l="1"/>
  <c r="L79" i="6"/>
  <c r="F147" i="6"/>
  <c r="H20" i="6"/>
  <c r="J77" i="5"/>
  <c r="L77" i="5" s="1"/>
  <c r="L78" i="5"/>
  <c r="J19" i="5"/>
  <c r="J147" i="5" s="1"/>
  <c r="L21" i="5"/>
  <c r="L19" i="5" s="1"/>
  <c r="F148" i="4"/>
  <c r="H148" i="4" s="1"/>
  <c r="H147" i="4"/>
  <c r="J19" i="4"/>
  <c r="J147" i="4" s="1"/>
  <c r="L19" i="4"/>
  <c r="L147" i="4" s="1"/>
  <c r="H146" i="3"/>
  <c r="F147" i="3"/>
  <c r="H147" i="3" s="1"/>
  <c r="G147" i="3"/>
  <c r="G152" i="3" s="1"/>
  <c r="F148" i="6" l="1"/>
  <c r="H148" i="6" s="1"/>
  <c r="H147" i="6"/>
  <c r="L78" i="6"/>
  <c r="J147" i="6"/>
  <c r="L147" i="5"/>
  <c r="F152" i="3"/>
</calcChain>
</file>

<file path=xl/sharedStrings.xml><?xml version="1.0" encoding="utf-8"?>
<sst xmlns="http://schemas.openxmlformats.org/spreadsheetml/2006/main" count="1755" uniqueCount="404">
  <si>
    <t>№</t>
  </si>
  <si>
    <t>Базовая</t>
  </si>
  <si>
    <t>Фактически</t>
  </si>
  <si>
    <t>п\п</t>
  </si>
  <si>
    <t xml:space="preserve">тарифная </t>
  </si>
  <si>
    <t>израсход.</t>
  </si>
  <si>
    <t>в %</t>
  </si>
  <si>
    <t>(+)</t>
  </si>
  <si>
    <t>смета</t>
  </si>
  <si>
    <t>за 2015 год</t>
  </si>
  <si>
    <t>Причины отклонения</t>
  </si>
  <si>
    <t>I</t>
  </si>
  <si>
    <t>тыс.тенге</t>
  </si>
  <si>
    <t>сырье и материалы</t>
  </si>
  <si>
    <t>за счет экономии расходов</t>
  </si>
  <si>
    <t>запчасти</t>
  </si>
  <si>
    <t>заработная плата</t>
  </si>
  <si>
    <t>социальный налог</t>
  </si>
  <si>
    <t>согласно налогового законодательства РК</t>
  </si>
  <si>
    <t>4.1.</t>
  </si>
  <si>
    <t>4.2.</t>
  </si>
  <si>
    <t>увеличению стоимости основных средств</t>
  </si>
  <si>
    <t>в том числе :</t>
  </si>
  <si>
    <t>командировочные расходы</t>
  </si>
  <si>
    <t>за счет производственной необходимости,рост цен</t>
  </si>
  <si>
    <t>страхование</t>
  </si>
  <si>
    <t>по фактическим выплатам</t>
  </si>
  <si>
    <t>II</t>
  </si>
  <si>
    <t>за счет поступления ОС</t>
  </si>
  <si>
    <t>коммунальные услуги</t>
  </si>
  <si>
    <t>налоги</t>
  </si>
  <si>
    <t>III</t>
  </si>
  <si>
    <t>IV</t>
  </si>
  <si>
    <t>Прибыль</t>
  </si>
  <si>
    <t>V</t>
  </si>
  <si>
    <t>VI</t>
  </si>
  <si>
    <t>VII</t>
  </si>
  <si>
    <t>Тариф (без НДС)</t>
  </si>
  <si>
    <t>тенге</t>
  </si>
  <si>
    <t>Справочно :</t>
  </si>
  <si>
    <t xml:space="preserve">  АО"Аэропорт Шымкент"</t>
  </si>
  <si>
    <t xml:space="preserve">  и анализа</t>
  </si>
  <si>
    <t>Копбосынова Б.С.</t>
  </si>
  <si>
    <t>тел.455030+1118</t>
  </si>
  <si>
    <t xml:space="preserve">Базовая </t>
  </si>
  <si>
    <t>Отклонение</t>
  </si>
  <si>
    <t>тарифная</t>
  </si>
  <si>
    <t>п.п.</t>
  </si>
  <si>
    <t>за счет поступления основных средств</t>
  </si>
  <si>
    <t>5.7.</t>
  </si>
  <si>
    <t xml:space="preserve"> и анализа</t>
  </si>
  <si>
    <t>исп.Божко О.П.,экономист ОЭ</t>
  </si>
  <si>
    <t>исп.Божко О.П.,ОЭ</t>
  </si>
  <si>
    <r>
      <t xml:space="preserve">Наименование  субъекта </t>
    </r>
    <r>
      <rPr>
        <b/>
        <u/>
        <sz val="14"/>
        <rFont val="Arial Cyr"/>
        <family val="2"/>
        <charset val="204"/>
      </rPr>
      <t xml:space="preserve">  АО "Аэропорт Шымкент"</t>
    </r>
  </si>
  <si>
    <t>Отчет об  исполнении  тарифной  сметы  на услуги  _______________________________________________________________________</t>
  </si>
  <si>
    <t>Водоснабжения</t>
  </si>
  <si>
    <t xml:space="preserve">                 наименование  вида услуг (товаров, работ )  субъекта  естественной монополии</t>
  </si>
  <si>
    <t>за  год   2015  г</t>
  </si>
  <si>
    <t xml:space="preserve">Наименование  </t>
  </si>
  <si>
    <t>Отклоне-</t>
  </si>
  <si>
    <t>В преде-</t>
  </si>
  <si>
    <t>Перевы-</t>
  </si>
  <si>
    <t>Недоис-</t>
  </si>
  <si>
    <t xml:space="preserve">№ </t>
  </si>
  <si>
    <t xml:space="preserve">  показателей тарифной</t>
  </si>
  <si>
    <t>Ед.изм</t>
  </si>
  <si>
    <t xml:space="preserve">израсходовано </t>
  </si>
  <si>
    <t>ние в</t>
  </si>
  <si>
    <t>ния в %</t>
  </si>
  <si>
    <t>лах</t>
  </si>
  <si>
    <t>полнение</t>
  </si>
  <si>
    <t>проверка</t>
  </si>
  <si>
    <t xml:space="preserve"> сметы</t>
  </si>
  <si>
    <t>за год (всего)</t>
  </si>
  <si>
    <t>(+,-)</t>
  </si>
  <si>
    <t>нормы 5%</t>
  </si>
  <si>
    <t>Затраты  на  производство товаров и</t>
  </si>
  <si>
    <t xml:space="preserve">предоставление  услуг, всего </t>
  </si>
  <si>
    <t>Материальные  затраты, всего</t>
  </si>
  <si>
    <t>в том  числе  :</t>
  </si>
  <si>
    <t>.1.1</t>
  </si>
  <si>
    <t xml:space="preserve">                       сырье и материалы</t>
  </si>
  <si>
    <t>за счет роста цен,объема работ,инфляции</t>
  </si>
  <si>
    <t>.1.2</t>
  </si>
  <si>
    <t xml:space="preserve">                       тара</t>
  </si>
  <si>
    <t>.1.3</t>
  </si>
  <si>
    <t xml:space="preserve">                       ГСМ</t>
  </si>
  <si>
    <t>.1.4</t>
  </si>
  <si>
    <t xml:space="preserve">                       топливо</t>
  </si>
  <si>
    <t>.1.5</t>
  </si>
  <si>
    <t xml:space="preserve">                       запчасти</t>
  </si>
  <si>
    <t>.1.6</t>
  </si>
  <si>
    <t xml:space="preserve">                       энергия </t>
  </si>
  <si>
    <t>.1.7</t>
  </si>
  <si>
    <t xml:space="preserve">                       вода покупная</t>
  </si>
  <si>
    <t>Затраты  на  оплату  труда, всего</t>
  </si>
  <si>
    <t>.2.1</t>
  </si>
  <si>
    <t xml:space="preserve">                       заработная  плата</t>
  </si>
  <si>
    <t xml:space="preserve">в связи с ростом  заработной платы,численности </t>
  </si>
  <si>
    <t>.2.2</t>
  </si>
  <si>
    <t xml:space="preserve">                       социальный  налог</t>
  </si>
  <si>
    <t>Амортизация</t>
  </si>
  <si>
    <t>за счет приобретения основных средств</t>
  </si>
  <si>
    <t>Ремонт , всего</t>
  </si>
  <si>
    <t>текущий ремонт основных средств</t>
  </si>
  <si>
    <t xml:space="preserve">за счет обновления оборудования произошла экономия средств  </t>
  </si>
  <si>
    <t>капитальный  ремонт, не приводящий к</t>
  </si>
  <si>
    <t>Прочие  затраты , всего в том числе:</t>
  </si>
  <si>
    <t>.5.1</t>
  </si>
  <si>
    <t>услуги  связи</t>
  </si>
  <si>
    <t>за счет объемов работ,рост цен,инфляция</t>
  </si>
  <si>
    <t>.5.2</t>
  </si>
  <si>
    <t>транспортировка грузов сторонними</t>
  </si>
  <si>
    <t>организациями</t>
  </si>
  <si>
    <t>.5.3</t>
  </si>
  <si>
    <t>услуги  охраны</t>
  </si>
  <si>
    <t>.5.4</t>
  </si>
  <si>
    <t>командировочные  расходы</t>
  </si>
  <si>
    <t>.5.5</t>
  </si>
  <si>
    <t>подготовка  кадров</t>
  </si>
  <si>
    <t>.5.6</t>
  </si>
  <si>
    <t>охрана  труда  и техника безопасности</t>
  </si>
  <si>
    <t>рост цен,инфляции</t>
  </si>
  <si>
    <t>спецодежда</t>
  </si>
  <si>
    <t>.5.8.</t>
  </si>
  <si>
    <t xml:space="preserve">плата  за  пользование  природных  </t>
  </si>
  <si>
    <t>ресурсов  (воду и другие)</t>
  </si>
  <si>
    <t>за счет объемов работ, роста цен,инфляции</t>
  </si>
  <si>
    <t>.5.9.</t>
  </si>
  <si>
    <t>пусконаладочные работы</t>
  </si>
  <si>
    <t>.5.10.</t>
  </si>
  <si>
    <t>дезинфекция , дератизация производ-</t>
  </si>
  <si>
    <t>ственных помещений, вывоз мусора</t>
  </si>
  <si>
    <t>и другие коммунальные  услуги</t>
  </si>
  <si>
    <t>за счет объемов работ, роста цен,инфляция</t>
  </si>
  <si>
    <t>.5.11.</t>
  </si>
  <si>
    <t>обязательные виды страхования</t>
  </si>
  <si>
    <t>.5.12.</t>
  </si>
  <si>
    <t>приобретение  лицензий</t>
  </si>
  <si>
    <t>.5.13.</t>
  </si>
  <si>
    <t>охрана  окружающей  среды</t>
  </si>
  <si>
    <t>.5.14.</t>
  </si>
  <si>
    <t xml:space="preserve">другие затраты </t>
  </si>
  <si>
    <t>анализ воды</t>
  </si>
  <si>
    <t>за счет роста цен,инфляции</t>
  </si>
  <si>
    <t>водоотведение</t>
  </si>
  <si>
    <t>профилактика оборудования</t>
  </si>
  <si>
    <t>налог на выбросы</t>
  </si>
  <si>
    <t>нормативная документация</t>
  </si>
  <si>
    <t>обучение работ</t>
  </si>
  <si>
    <t>за счет производственной необходимости,ростом цен</t>
  </si>
  <si>
    <t>Откачка стоков  гор сеть</t>
  </si>
  <si>
    <t>перезарядка огнетушителей</t>
  </si>
  <si>
    <t>подписка</t>
  </si>
  <si>
    <t>изготовление плакатов</t>
  </si>
  <si>
    <t>проверка натоксичность</t>
  </si>
  <si>
    <t>сертификация</t>
  </si>
  <si>
    <t>заправка катриджей</t>
  </si>
  <si>
    <t>теплоэнергия</t>
  </si>
  <si>
    <t>транспортные расходы</t>
  </si>
  <si>
    <t>за счет роста цен на автоГСМ и автозапчасти,инфляции</t>
  </si>
  <si>
    <t>экспертные  услуги</t>
  </si>
  <si>
    <t>Расходы  периода, всего</t>
  </si>
  <si>
    <t>Общие  и админстративные, всего</t>
  </si>
  <si>
    <t>в  том  числе :</t>
  </si>
  <si>
    <t>.6.1</t>
  </si>
  <si>
    <t>заработная плата админстративного</t>
  </si>
  <si>
    <t>персонала</t>
  </si>
  <si>
    <t xml:space="preserve">в связи с ростом  минимальной заработной платы </t>
  </si>
  <si>
    <t>.6.2</t>
  </si>
  <si>
    <t>.6.3</t>
  </si>
  <si>
    <t>услуги  банка</t>
  </si>
  <si>
    <t>.6.4</t>
  </si>
  <si>
    <t>амортизация</t>
  </si>
  <si>
    <t>за счет приобретения ОС</t>
  </si>
  <si>
    <t>.6.5</t>
  </si>
  <si>
    <t>расходы на содержание и обслуживание</t>
  </si>
  <si>
    <t xml:space="preserve">технических средств управления, узлов </t>
  </si>
  <si>
    <t>связи , вычислительной техники и т.д.</t>
  </si>
  <si>
    <t>.6.6</t>
  </si>
  <si>
    <t>за счет повышения объемов работ, цен,инфляции</t>
  </si>
  <si>
    <t>.6.7</t>
  </si>
  <si>
    <t>услуги сторонних  организаций</t>
  </si>
  <si>
    <t>за счет объемов работ,ростом цен</t>
  </si>
  <si>
    <t>.6.8</t>
  </si>
  <si>
    <t>с ростом цен . производственная необходимость</t>
  </si>
  <si>
    <t>.6.9</t>
  </si>
  <si>
    <t>представительские расходы, связь,печать</t>
  </si>
  <si>
    <t>за счет увеличения объемов работы ,ростом цен</t>
  </si>
  <si>
    <t>.6.10</t>
  </si>
  <si>
    <t>охрана  труда и техника безопасности</t>
  </si>
  <si>
    <t>.6.11</t>
  </si>
  <si>
    <t>аренда основных средств общехо-</t>
  </si>
  <si>
    <t>зяйственного  назначения</t>
  </si>
  <si>
    <t>.6.12</t>
  </si>
  <si>
    <t>.6.13</t>
  </si>
  <si>
    <t>другие расходы (необходимо расшиф)</t>
  </si>
  <si>
    <t>выполнение инструмент замера выброса</t>
  </si>
  <si>
    <t>% от комерч.возн.банк.гарант</t>
  </si>
  <si>
    <t>аудиторские услуги</t>
  </si>
  <si>
    <t>услуги по переводу</t>
  </si>
  <si>
    <t>естественная убыль ГСМ</t>
  </si>
  <si>
    <t>проверка на токсичность</t>
  </si>
  <si>
    <t>дез.работы</t>
  </si>
  <si>
    <t>доступ к Интернету</t>
  </si>
  <si>
    <t>за счет повышения цен,инфляции</t>
  </si>
  <si>
    <t>разработка деклорации</t>
  </si>
  <si>
    <t xml:space="preserve">текущий ремонт </t>
  </si>
  <si>
    <t>Комис.возн-е по зачисл.на карт.</t>
  </si>
  <si>
    <t>вызов специалиста</t>
  </si>
  <si>
    <t xml:space="preserve"> услуги перевода</t>
  </si>
  <si>
    <t>использов.спец.техн.по договору</t>
  </si>
  <si>
    <t>сопровождение документации</t>
  </si>
  <si>
    <t>членские взносы МАА</t>
  </si>
  <si>
    <t>курсовая разница</t>
  </si>
  <si>
    <t>тонирование автостекол</t>
  </si>
  <si>
    <t>програмное обеспечение</t>
  </si>
  <si>
    <t>обьявления</t>
  </si>
  <si>
    <t>поддержание реестра ценных бумаг</t>
  </si>
  <si>
    <t>расходы по выбытию основных средств</t>
  </si>
  <si>
    <t>оценка движимого имушества</t>
  </si>
  <si>
    <t>изгот. конв. с логот.табл.накл.</t>
  </si>
  <si>
    <t xml:space="preserve">электроэнергия </t>
  </si>
  <si>
    <t>за счет повышения объемов работ,цен,инфляции</t>
  </si>
  <si>
    <t>Расходы на содержание службы сбыта,</t>
  </si>
  <si>
    <t>всего в том числе :</t>
  </si>
  <si>
    <t>.7.1</t>
  </si>
  <si>
    <t xml:space="preserve">Зароботная плата </t>
  </si>
  <si>
    <t>.7.2</t>
  </si>
  <si>
    <t>.7.3</t>
  </si>
  <si>
    <t>расходы на оформление квитанций</t>
  </si>
  <si>
    <t>.7.4</t>
  </si>
  <si>
    <t>амортизация (в том числе водомеров),</t>
  </si>
  <si>
    <t>.7.5</t>
  </si>
  <si>
    <t>связанная  со  сбытом  услуг</t>
  </si>
  <si>
    <t>.7.6</t>
  </si>
  <si>
    <t>текущий ремонт</t>
  </si>
  <si>
    <t>.7.7</t>
  </si>
  <si>
    <t>капитальный ремонт, не приводящий</t>
  </si>
  <si>
    <t>к увеличению стоимости основных</t>
  </si>
  <si>
    <t>средств.</t>
  </si>
  <si>
    <t>Расходы  на  выплату вознаграждений</t>
  </si>
  <si>
    <t>Всего затрат</t>
  </si>
  <si>
    <t>Всего  доходов</t>
  </si>
  <si>
    <t>Объемы оказываемых услуг</t>
  </si>
  <si>
    <t>м3</t>
  </si>
  <si>
    <t>в.т.ч. стор.организации</t>
  </si>
  <si>
    <t>Нормативные потери</t>
  </si>
  <si>
    <t>VIII</t>
  </si>
  <si>
    <t>Среднесписочная  численность</t>
  </si>
  <si>
    <t>работников , всего в том числе :</t>
  </si>
  <si>
    <t>.9.1</t>
  </si>
  <si>
    <t>производственного  персонала</t>
  </si>
  <si>
    <t>.9.2</t>
  </si>
  <si>
    <t>админстративного персонала</t>
  </si>
  <si>
    <t>Среднемесячная заработная  плата,</t>
  </si>
  <si>
    <t>.10.1</t>
  </si>
  <si>
    <t>.10.2</t>
  </si>
  <si>
    <t>Капитальный ремонт,  приводящий  к</t>
  </si>
  <si>
    <t>Затраты, осуществляемые за счет</t>
  </si>
  <si>
    <t>прибыли (необходимо расшифровать)</t>
  </si>
  <si>
    <t>Текущий (планово-предупредительный)</t>
  </si>
  <si>
    <t>ремонт, выполняемый хоз.способом</t>
  </si>
  <si>
    <t>.13.1</t>
  </si>
  <si>
    <t>материалы  на  ремонт</t>
  </si>
  <si>
    <t>.13.2</t>
  </si>
  <si>
    <t>.13.3</t>
  </si>
  <si>
    <t>Коммерческие (сверхнормативные) потери</t>
  </si>
  <si>
    <t xml:space="preserve"> Председатель Правления</t>
  </si>
  <si>
    <t>АО" Аэропорт Шымкент"</t>
  </si>
  <si>
    <t xml:space="preserve"> </t>
  </si>
  <si>
    <t>Кошикбаев К.Ж.</t>
  </si>
  <si>
    <t>Начальник отдела экономики</t>
  </si>
  <si>
    <t>и анализа</t>
  </si>
  <si>
    <t>Приложение 13</t>
  </si>
  <si>
    <t>к Инструкции об утверждении тарифной</t>
  </si>
  <si>
    <t>сметы на услуги (товары, работы)</t>
  </si>
  <si>
    <t xml:space="preserve">субъектов естесвенных монополий  и </t>
  </si>
  <si>
    <t>контроля за  его исполнением</t>
  </si>
  <si>
    <t>По передаче и распределению электрической энергии</t>
  </si>
  <si>
    <t xml:space="preserve">                                  наименование  вида услуг (товаров, работ )  субъекта  естественной монополии</t>
  </si>
  <si>
    <t>за   2015   год</t>
  </si>
  <si>
    <t>израсходовано</t>
  </si>
  <si>
    <t>ние в %</t>
  </si>
  <si>
    <t>год  (всего)</t>
  </si>
  <si>
    <t xml:space="preserve"> 2015 год(стор)</t>
  </si>
  <si>
    <t xml:space="preserve">                       энергия</t>
  </si>
  <si>
    <t>за  счет поступления ОС</t>
  </si>
  <si>
    <t>.4.2.</t>
  </si>
  <si>
    <t>за счет объема работ,рост цен,инфляция</t>
  </si>
  <si>
    <t>.5.7</t>
  </si>
  <si>
    <t>.5.8</t>
  </si>
  <si>
    <t>.5.9</t>
  </si>
  <si>
    <t>пусконаладочные  работы</t>
  </si>
  <si>
    <t>за счет роста цен , объемов работы,инфляции</t>
  </si>
  <si>
    <t>.5.11</t>
  </si>
  <si>
    <t>.5.12</t>
  </si>
  <si>
    <t>.5.13</t>
  </si>
  <si>
    <t>госэнергоэкспертиза</t>
  </si>
  <si>
    <t>за счет производственной необходимости,рост цен,инфляция</t>
  </si>
  <si>
    <t>заправка катриджа</t>
  </si>
  <si>
    <t>аудит.эл.снабжение</t>
  </si>
  <si>
    <t>программное обеспечение</t>
  </si>
  <si>
    <t>профилактические работы</t>
  </si>
  <si>
    <t>перемотка эл.двигателя</t>
  </si>
  <si>
    <t>стирка белья</t>
  </si>
  <si>
    <t>монтажная работа оборуд.(уст.кондиц.)</t>
  </si>
  <si>
    <t>за счет роста цен на ГСМ , объемов работ,инфляции</t>
  </si>
  <si>
    <t>экспертно-энергетические услуги</t>
  </si>
  <si>
    <t xml:space="preserve">в связи с повышением  минимальной зарплаты </t>
  </si>
  <si>
    <t>за счет роста цен и объемов работы,инфляции</t>
  </si>
  <si>
    <t>за сет снижения потребности,экономия средств</t>
  </si>
  <si>
    <t>представительские расходы, связь,</t>
  </si>
  <si>
    <t>изгот. конверт. с логот,визиток,табл,наклейки</t>
  </si>
  <si>
    <t>с производственной необходимостью,рост цен</t>
  </si>
  <si>
    <t>рост цен.инфляция</t>
  </si>
  <si>
    <t>выполнение инструмент.замера выброса</t>
  </si>
  <si>
    <t>аренда автобуса</t>
  </si>
  <si>
    <t>за счет роста цен инфляции</t>
  </si>
  <si>
    <t>гос.тех.обследование</t>
  </si>
  <si>
    <t>предоставление справок</t>
  </si>
  <si>
    <t>нотариальные услуги</t>
  </si>
  <si>
    <t>членские взносы</t>
  </si>
  <si>
    <t>за счет  экономии расходов</t>
  </si>
  <si>
    <t>обьявление</t>
  </si>
  <si>
    <t>использование спец.техн.по договору</t>
  </si>
  <si>
    <t>обязательное страхование,  роста цен инфляции</t>
  </si>
  <si>
    <t>оценка движимого имущества</t>
  </si>
  <si>
    <t>за счет роста цен на ГСМ , объемов работы,инфляции</t>
  </si>
  <si>
    <t>квт.час</t>
  </si>
  <si>
    <t>чел.</t>
  </si>
  <si>
    <t>%</t>
  </si>
  <si>
    <t xml:space="preserve"> Председатель Правления                                                                       </t>
  </si>
  <si>
    <t>АО "Аэропорт Шымкент"</t>
  </si>
  <si>
    <t xml:space="preserve"> Начальник отдела экономики                                                                           </t>
  </si>
  <si>
    <t>исп.Божко О.П., отдел экономики</t>
  </si>
  <si>
    <t>тел.536054+1118</t>
  </si>
  <si>
    <t>Председатель Правления</t>
  </si>
  <si>
    <t>АО"Аэропорт Шымкент"</t>
  </si>
  <si>
    <t>Приложение 10</t>
  </si>
  <si>
    <t xml:space="preserve">субъектов естественных монополий  и </t>
  </si>
  <si>
    <t>Канализация</t>
  </si>
  <si>
    <t xml:space="preserve">                                                  наименование  вида услуг (товаров, работ )  субъекта  естественной монополии</t>
  </si>
  <si>
    <t>за  2015  год</t>
  </si>
  <si>
    <t>В пределах</t>
  </si>
  <si>
    <t xml:space="preserve">израсход.за </t>
  </si>
  <si>
    <t xml:space="preserve">ние в </t>
  </si>
  <si>
    <t>пользова-</t>
  </si>
  <si>
    <t>п.п</t>
  </si>
  <si>
    <t>за  год (всего)</t>
  </si>
  <si>
    <t>ние(-)</t>
  </si>
  <si>
    <t>за счет роста цен,инфляции,объема работ</t>
  </si>
  <si>
    <t>за счет  объемов работ,роста цен,инфляции</t>
  </si>
  <si>
    <t xml:space="preserve">в связи с ростом минимальной зарплаты </t>
  </si>
  <si>
    <t>за счет обновления оборудования произошла экономия</t>
  </si>
  <si>
    <t>за счет объемов работ,роста цен,инфляции</t>
  </si>
  <si>
    <t>за счет  роста цен,инфляции</t>
  </si>
  <si>
    <t>.5.10</t>
  </si>
  <si>
    <t>с производственной необходимостью,ростом цен</t>
  </si>
  <si>
    <t>техобслуж.част.ШРП</t>
  </si>
  <si>
    <t>за счет увеличения объема,повышение цен,инфляции</t>
  </si>
  <si>
    <t>проектные работы</t>
  </si>
  <si>
    <t>за счет увеличения объема,рост цен,инфляции</t>
  </si>
  <si>
    <t xml:space="preserve">в  связи с повышением минимальной зарплаты  </t>
  </si>
  <si>
    <t>за счет  роста цен,инфляции,производст.необходимость</t>
  </si>
  <si>
    <t>за счет  роста цен,инфляции,объема работ</t>
  </si>
  <si>
    <t>изг. конвер. с логот.визиток.табл.наклек.</t>
  </si>
  <si>
    <t>выполнение инструмен.замера выброса</t>
  </si>
  <si>
    <t>изготовление зараб.карточки</t>
  </si>
  <si>
    <t>метрологическое обслуживание СИ</t>
  </si>
  <si>
    <t>за счет роста цен, объема работ</t>
  </si>
  <si>
    <t>расходы по выбытию основ.средств</t>
  </si>
  <si>
    <t>.7.8</t>
  </si>
  <si>
    <t>тыс.м3</t>
  </si>
  <si>
    <t xml:space="preserve">  Председатель  Правления</t>
  </si>
  <si>
    <t xml:space="preserve"> Начальник  отдела экономики                                                                </t>
  </si>
  <si>
    <t>Приложение 12</t>
  </si>
  <si>
    <t>по пр-ву по передаче и распределению тепловой энергии</t>
  </si>
  <si>
    <t xml:space="preserve">                                                                   наименование  вида услуг (товаров, работ )  субъекта  естественной монополии</t>
  </si>
  <si>
    <t>за   2015 год</t>
  </si>
  <si>
    <t>(+.-)</t>
  </si>
  <si>
    <t>ние</t>
  </si>
  <si>
    <t xml:space="preserve">2015 год </t>
  </si>
  <si>
    <t>2015 год</t>
  </si>
  <si>
    <t>всего</t>
  </si>
  <si>
    <t>(стор.орг)</t>
  </si>
  <si>
    <t>за счет роста цен и инфляции,объема работ</t>
  </si>
  <si>
    <t>за счет объема работ,роста цен,инфляции</t>
  </si>
  <si>
    <t xml:space="preserve">в связи с ростом минимальной  заработной платы </t>
  </si>
  <si>
    <t>средств по статье текущий ремонт</t>
  </si>
  <si>
    <t>производственная необходимость,рост цен</t>
  </si>
  <si>
    <t>расмотрение графиков проверки</t>
  </si>
  <si>
    <t>изготовление автоматиз.систем.полива</t>
  </si>
  <si>
    <t>с производственной необходимостью,роста цен</t>
  </si>
  <si>
    <t xml:space="preserve">в связи с ростом минимальной заработной платы </t>
  </si>
  <si>
    <t>изг. конв. с логот.визиток,табл.наклейки</t>
  </si>
  <si>
    <t>библиотечное обслуживание</t>
  </si>
  <si>
    <t>за счет обязательного страхования,роста цен,инфляции</t>
  </si>
  <si>
    <t>комиссия за выпуск</t>
  </si>
  <si>
    <t xml:space="preserve">Заработная плата </t>
  </si>
  <si>
    <t>Гкал</t>
  </si>
  <si>
    <t xml:space="preserve"> Председатель Правления                                             </t>
  </si>
  <si>
    <t xml:space="preserve"> АО"Аэропорт Шымкент"</t>
  </si>
  <si>
    <t xml:space="preserve"> Начальник  отдела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</si>
</sst>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#,##0.00_р_.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Arial Cyr"/>
      <family val="2"/>
      <charset val="204"/>
    </font>
    <font>
      <b/>
      <i/>
      <u/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sz val="10"/>
      <color indexed="10"/>
      <name val="Arial Cyr"/>
      <charset val="204"/>
    </font>
    <font>
      <i/>
      <sz val="10"/>
      <color indexed="10"/>
      <name val="Arial Cyr"/>
      <charset val="204"/>
    </font>
    <font>
      <sz val="10"/>
      <name val="Arial Cyr"/>
      <charset val="204"/>
    </font>
    <font>
      <i/>
      <sz val="10"/>
      <name val="Arial Cyr"/>
      <family val="2"/>
      <charset val="204"/>
    </font>
    <font>
      <i/>
      <sz val="10"/>
      <name val="Arial Cyr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9"/>
      <name val="Arial Cyr"/>
      <charset val="204"/>
    </font>
    <font>
      <b/>
      <sz val="12"/>
      <name val="Arial"/>
      <family val="2"/>
      <charset val="204"/>
    </font>
    <font>
      <sz val="14"/>
      <name val="Arial Cyr"/>
      <charset val="204"/>
    </font>
    <font>
      <sz val="8"/>
      <color indexed="10"/>
      <name val="Arial Cyr"/>
      <charset val="204"/>
    </font>
    <font>
      <b/>
      <i/>
      <sz val="10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7">
    <xf numFmtId="0" fontId="0" fillId="0" borderId="0" xfId="0"/>
    <xf numFmtId="0" fontId="0" fillId="2" borderId="1" xfId="0" applyFill="1" applyBorder="1"/>
    <xf numFmtId="0" fontId="0" fillId="2" borderId="0" xfId="0" applyFill="1"/>
    <xf numFmtId="0" fontId="0" fillId="2" borderId="7" xfId="0" applyFill="1" applyBorder="1"/>
    <xf numFmtId="0" fontId="0" fillId="2" borderId="15" xfId="0" applyFill="1" applyBorder="1"/>
    <xf numFmtId="0" fontId="0" fillId="2" borderId="16" xfId="0" applyFill="1" applyBorder="1"/>
    <xf numFmtId="164" fontId="0" fillId="2" borderId="16" xfId="0" applyNumberFormat="1" applyFill="1" applyBorder="1"/>
    <xf numFmtId="164" fontId="0" fillId="2" borderId="18" xfId="0" applyNumberFormat="1" applyFill="1" applyBorder="1"/>
    <xf numFmtId="1" fontId="0" fillId="2" borderId="16" xfId="0" applyNumberFormat="1" applyFill="1" applyBorder="1"/>
    <xf numFmtId="0" fontId="0" fillId="2" borderId="0" xfId="0" applyFill="1" applyBorder="1"/>
    <xf numFmtId="1" fontId="0" fillId="2" borderId="16" xfId="0" applyNumberFormat="1" applyFill="1" applyBorder="1" applyAlignment="1"/>
    <xf numFmtId="0" fontId="3" fillId="2" borderId="0" xfId="0" applyFont="1" applyFill="1"/>
    <xf numFmtId="0" fontId="4" fillId="2" borderId="0" xfId="0" applyFont="1" applyFill="1"/>
    <xf numFmtId="0" fontId="0" fillId="2" borderId="16" xfId="0" applyFill="1" applyBorder="1" applyAlignment="1">
      <alignment horizontal="center"/>
    </xf>
    <xf numFmtId="0" fontId="0" fillId="2" borderId="41" xfId="0" applyFill="1" applyBorder="1"/>
    <xf numFmtId="164" fontId="0" fillId="2" borderId="22" xfId="0" applyNumberFormat="1" applyFill="1" applyBorder="1"/>
    <xf numFmtId="164" fontId="0" fillId="2" borderId="16" xfId="0" applyNumberFormat="1" applyFill="1" applyBorder="1" applyAlignment="1"/>
    <xf numFmtId="0" fontId="2" fillId="2" borderId="0" xfId="0" applyFont="1" applyFill="1"/>
    <xf numFmtId="0" fontId="6" fillId="2" borderId="0" xfId="0" applyFont="1" applyFill="1"/>
    <xf numFmtId="1" fontId="0" fillId="0" borderId="0" xfId="0" applyNumberFormat="1"/>
    <xf numFmtId="164" fontId="0" fillId="0" borderId="0" xfId="0" applyNumberFormat="1"/>
    <xf numFmtId="164" fontId="0" fillId="0" borderId="0" xfId="0" applyNumberFormat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11" fillId="0" borderId="0" xfId="0" applyNumberFormat="1" applyFont="1" applyAlignme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1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1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0" fillId="0" borderId="0" xfId="0" applyBorder="1"/>
    <xf numFmtId="164" fontId="11" fillId="0" borderId="7" xfId="0" applyNumberFormat="1" applyFon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7" xfId="0" applyBorder="1"/>
    <xf numFmtId="0" fontId="9" fillId="0" borderId="2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0" fillId="0" borderId="12" xfId="0" applyNumberFormat="1" applyBorder="1"/>
    <xf numFmtId="166" fontId="0" fillId="0" borderId="12" xfId="0" applyNumberFormat="1" applyBorder="1" applyAlignment="1"/>
    <xf numFmtId="1" fontId="9" fillId="0" borderId="3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6" xfId="0" applyFont="1" applyBorder="1"/>
    <xf numFmtId="0" fontId="0" fillId="0" borderId="16" xfId="0" applyBorder="1"/>
    <xf numFmtId="1" fontId="0" fillId="0" borderId="16" xfId="0" applyNumberFormat="1" applyBorder="1"/>
    <xf numFmtId="164" fontId="0" fillId="0" borderId="16" xfId="0" applyNumberFormat="1" applyBorder="1"/>
    <xf numFmtId="164" fontId="0" fillId="0" borderId="13" xfId="0" applyNumberFormat="1" applyBorder="1" applyAlignment="1"/>
    <xf numFmtId="164" fontId="0" fillId="2" borderId="19" xfId="0" applyNumberFormat="1" applyFill="1" applyBorder="1" applyAlignment="1"/>
    <xf numFmtId="0" fontId="0" fillId="0" borderId="21" xfId="0" applyBorder="1"/>
    <xf numFmtId="0" fontId="0" fillId="0" borderId="19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1" fontId="11" fillId="0" borderId="16" xfId="0" applyNumberFormat="1" applyFont="1" applyBorder="1"/>
    <xf numFmtId="1" fontId="11" fillId="0" borderId="17" xfId="0" applyNumberFormat="1" applyFont="1" applyBorder="1"/>
    <xf numFmtId="1" fontId="14" fillId="0" borderId="16" xfId="0" applyNumberFormat="1" applyFont="1" applyBorder="1"/>
    <xf numFmtId="1" fontId="0" fillId="2" borderId="24" xfId="0" applyNumberFormat="1" applyFill="1" applyBorder="1"/>
    <xf numFmtId="164" fontId="0" fillId="2" borderId="24" xfId="0" applyNumberFormat="1" applyFill="1" applyBorder="1"/>
    <xf numFmtId="166" fontId="0" fillId="0" borderId="18" xfId="0" applyNumberFormat="1" applyBorder="1"/>
    <xf numFmtId="1" fontId="0" fillId="0" borderId="16" xfId="0" applyNumberFormat="1" applyBorder="1" applyAlignment="1">
      <alignment horizontal="center"/>
    </xf>
    <xf numFmtId="1" fontId="0" fillId="2" borderId="17" xfId="0" applyNumberFormat="1" applyFill="1" applyBorder="1" applyAlignment="1"/>
    <xf numFmtId="1" fontId="15" fillId="2" borderId="18" xfId="0" applyNumberFormat="1" applyFont="1" applyFill="1" applyBorder="1" applyAlignment="1"/>
    <xf numFmtId="2" fontId="0" fillId="2" borderId="18" xfId="0" applyNumberFormat="1" applyFill="1" applyBorder="1"/>
    <xf numFmtId="0" fontId="0" fillId="0" borderId="18" xfId="0" applyBorder="1"/>
    <xf numFmtId="0" fontId="10" fillId="0" borderId="15" xfId="0" applyFont="1" applyBorder="1"/>
    <xf numFmtId="0" fontId="10" fillId="0" borderId="16" xfId="0" applyFont="1" applyBorder="1"/>
    <xf numFmtId="1" fontId="11" fillId="0" borderId="16" xfId="0" applyNumberFormat="1" applyFont="1" applyBorder="1" applyAlignment="1">
      <alignment horizontal="center"/>
    </xf>
    <xf numFmtId="1" fontId="11" fillId="2" borderId="17" xfId="0" applyNumberFormat="1" applyFont="1" applyFill="1" applyBorder="1" applyAlignment="1"/>
    <xf numFmtId="16" fontId="0" fillId="0" borderId="15" xfId="0" applyNumberFormat="1" applyBorder="1"/>
    <xf numFmtId="0" fontId="0" fillId="0" borderId="16" xfId="0" applyBorder="1" applyAlignment="1">
      <alignment horizontal="left"/>
    </xf>
    <xf numFmtId="1" fontId="0" fillId="2" borderId="16" xfId="0" applyNumberFormat="1" applyFill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2" borderId="17" xfId="0" applyNumberFormat="1" applyFont="1" applyFill="1" applyBorder="1" applyAlignment="1"/>
    <xf numFmtId="1" fontId="10" fillId="2" borderId="16" xfId="0" applyNumberFormat="1" applyFont="1" applyFill="1" applyBorder="1" applyAlignment="1">
      <alignment horizontal="center"/>
    </xf>
    <xf numFmtId="1" fontId="16" fillId="2" borderId="17" xfId="0" applyNumberFormat="1" applyFont="1" applyFill="1" applyBorder="1" applyAlignment="1"/>
    <xf numFmtId="164" fontId="11" fillId="0" borderId="17" xfId="0" applyNumberFormat="1" applyFont="1" applyBorder="1"/>
    <xf numFmtId="16" fontId="0" fillId="0" borderId="15" xfId="0" applyNumberFormat="1" applyBorder="1" applyAlignment="1">
      <alignment horizontal="center"/>
    </xf>
    <xf numFmtId="0" fontId="17" fillId="0" borderId="16" xfId="0" applyFont="1" applyBorder="1"/>
    <xf numFmtId="1" fontId="18" fillId="2" borderId="16" xfId="0" applyNumberFormat="1" applyFont="1" applyFill="1" applyBorder="1" applyAlignment="1">
      <alignment horizontal="center"/>
    </xf>
    <xf numFmtId="1" fontId="18" fillId="0" borderId="16" xfId="0" applyNumberFormat="1" applyFont="1" applyBorder="1"/>
    <xf numFmtId="1" fontId="18" fillId="0" borderId="17" xfId="0" applyNumberFormat="1" applyFont="1" applyBorder="1"/>
    <xf numFmtId="0" fontId="13" fillId="0" borderId="16" xfId="0" applyFont="1" applyBorder="1"/>
    <xf numFmtId="1" fontId="12" fillId="2" borderId="17" xfId="0" applyNumberFormat="1" applyFont="1" applyFill="1" applyBorder="1" applyAlignment="1"/>
    <xf numFmtId="164" fontId="16" fillId="2" borderId="17" xfId="0" applyNumberFormat="1" applyFont="1" applyFill="1" applyBorder="1" applyAlignment="1"/>
    <xf numFmtId="1" fontId="18" fillId="2" borderId="23" xfId="0" applyNumberFormat="1" applyFont="1" applyFill="1" applyBorder="1" applyAlignment="1"/>
    <xf numFmtId="1" fontId="18" fillId="2" borderId="17" xfId="0" applyNumberFormat="1" applyFont="1" applyFill="1" applyBorder="1" applyAlignment="1">
      <alignment horizontal="center"/>
    </xf>
    <xf numFmtId="1" fontId="15" fillId="2" borderId="16" xfId="0" applyNumberFormat="1" applyFont="1" applyFill="1" applyBorder="1" applyAlignment="1">
      <alignment horizontal="center"/>
    </xf>
    <xf numFmtId="1" fontId="18" fillId="2" borderId="17" xfId="0" applyNumberFormat="1" applyFont="1" applyFill="1" applyBorder="1" applyAlignment="1"/>
    <xf numFmtId="164" fontId="18" fillId="2" borderId="17" xfId="0" applyNumberFormat="1" applyFont="1" applyFill="1" applyBorder="1" applyAlignment="1"/>
    <xf numFmtId="1" fontId="14" fillId="2" borderId="18" xfId="0" applyNumberFormat="1" applyFont="1" applyFill="1" applyBorder="1" applyAlignment="1"/>
    <xf numFmtId="0" fontId="11" fillId="0" borderId="15" xfId="0" applyFont="1" applyBorder="1"/>
    <xf numFmtId="0" fontId="16" fillId="0" borderId="16" xfId="0" applyFont="1" applyBorder="1" applyAlignment="1">
      <alignment horizontal="center"/>
    </xf>
    <xf numFmtId="1" fontId="14" fillId="2" borderId="17" xfId="0" applyNumberFormat="1" applyFont="1" applyFill="1" applyBorder="1" applyAlignment="1"/>
    <xf numFmtId="164" fontId="14" fillId="2" borderId="17" xfId="0" applyNumberFormat="1" applyFont="1" applyFill="1" applyBorder="1" applyAlignment="1"/>
    <xf numFmtId="1" fontId="16" fillId="0" borderId="16" xfId="0" applyNumberFormat="1" applyFont="1" applyBorder="1" applyAlignment="1">
      <alignment horizontal="center"/>
    </xf>
    <xf numFmtId="164" fontId="0" fillId="2" borderId="17" xfId="0" applyNumberFormat="1" applyFont="1" applyFill="1" applyBorder="1" applyAlignment="1"/>
    <xf numFmtId="166" fontId="0" fillId="2" borderId="18" xfId="0" applyNumberFormat="1" applyFill="1" applyBorder="1"/>
    <xf numFmtId="164" fontId="11" fillId="2" borderId="17" xfId="0" applyNumberFormat="1" applyFont="1" applyFill="1" applyBorder="1" applyAlignment="1"/>
    <xf numFmtId="164" fontId="15" fillId="2" borderId="18" xfId="0" applyNumberFormat="1" applyFont="1" applyFill="1" applyBorder="1" applyAlignment="1"/>
    <xf numFmtId="2" fontId="16" fillId="2" borderId="17" xfId="0" applyNumberFormat="1" applyFont="1" applyFill="1" applyBorder="1" applyAlignment="1"/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center"/>
    </xf>
    <xf numFmtId="2" fontId="10" fillId="0" borderId="43" xfId="0" applyNumberFormat="1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2" fontId="14" fillId="0" borderId="43" xfId="0" applyNumberFormat="1" applyFont="1" applyBorder="1" applyAlignment="1">
      <alignment horizontal="center"/>
    </xf>
    <xf numFmtId="164" fontId="0" fillId="2" borderId="45" xfId="0" applyNumberFormat="1" applyFill="1" applyBorder="1"/>
    <xf numFmtId="164" fontId="0" fillId="2" borderId="46" xfId="0" applyNumberFormat="1" applyFill="1" applyBorder="1"/>
    <xf numFmtId="166" fontId="0" fillId="2" borderId="25" xfId="0" applyNumberFormat="1" applyFill="1" applyBorder="1"/>
    <xf numFmtId="0" fontId="0" fillId="0" borderId="25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4" fontId="0" fillId="0" borderId="22" xfId="0" applyNumberFormat="1" applyBorder="1"/>
    <xf numFmtId="164" fontId="11" fillId="2" borderId="38" xfId="0" applyNumberFormat="1" applyFont="1" applyFill="1" applyBorder="1" applyAlignment="1"/>
    <xf numFmtId="164" fontId="18" fillId="2" borderId="22" xfId="0" applyNumberFormat="1" applyFont="1" applyFill="1" applyBorder="1" applyAlignment="1"/>
    <xf numFmtId="164" fontId="18" fillId="2" borderId="47" xfId="0" applyNumberFormat="1" applyFont="1" applyFill="1" applyBorder="1" applyAlignment="1"/>
    <xf numFmtId="0" fontId="11" fillId="0" borderId="19" xfId="0" applyFont="1" applyBorder="1"/>
    <xf numFmtId="0" fontId="11" fillId="0" borderId="0" xfId="0" applyFont="1"/>
    <xf numFmtId="2" fontId="0" fillId="0" borderId="16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16" fillId="2" borderId="16" xfId="0" applyNumberFormat="1" applyFont="1" applyFill="1" applyBorder="1" applyAlignment="1"/>
    <xf numFmtId="166" fontId="0" fillId="2" borderId="40" xfId="0" applyNumberFormat="1" applyFill="1" applyBorder="1"/>
    <xf numFmtId="164" fontId="16" fillId="2" borderId="18" xfId="0" applyNumberFormat="1" applyFont="1" applyFill="1" applyBorder="1" applyAlignment="1"/>
    <xf numFmtId="16" fontId="0" fillId="0" borderId="16" xfId="0" applyNumberFormat="1" applyBorder="1"/>
    <xf numFmtId="2" fontId="16" fillId="2" borderId="18" xfId="0" applyNumberFormat="1" applyFont="1" applyFill="1" applyBorder="1" applyAlignment="1"/>
    <xf numFmtId="0" fontId="19" fillId="0" borderId="16" xfId="0" applyFont="1" applyBorder="1"/>
    <xf numFmtId="1" fontId="0" fillId="0" borderId="17" xfId="0" applyNumberFormat="1" applyBorder="1" applyAlignment="1">
      <alignment horizontal="center"/>
    </xf>
    <xf numFmtId="0" fontId="0" fillId="2" borderId="16" xfId="0" applyNumberFormat="1" applyFill="1" applyBorder="1" applyAlignment="1"/>
    <xf numFmtId="164" fontId="0" fillId="2" borderId="23" xfId="0" applyNumberFormat="1" applyFill="1" applyBorder="1"/>
    <xf numFmtId="2" fontId="10" fillId="2" borderId="17" xfId="0" applyNumberFormat="1" applyFont="1" applyFill="1" applyBorder="1" applyAlignment="1"/>
    <xf numFmtId="2" fontId="10" fillId="2" borderId="16" xfId="0" applyNumberFormat="1" applyFont="1" applyFill="1" applyBorder="1" applyAlignment="1"/>
    <xf numFmtId="2" fontId="0" fillId="2" borderId="18" xfId="0" applyNumberFormat="1" applyFill="1" applyBorder="1" applyAlignment="1"/>
    <xf numFmtId="2" fontId="0" fillId="2" borderId="17" xfId="0" applyNumberFormat="1" applyFill="1" applyBorder="1" applyAlignment="1"/>
    <xf numFmtId="1" fontId="0" fillId="2" borderId="18" xfId="0" applyNumberFormat="1" applyFill="1" applyBorder="1" applyAlignment="1"/>
    <xf numFmtId="164" fontId="16" fillId="0" borderId="16" xfId="0" applyNumberFormat="1" applyFont="1" applyBorder="1"/>
    <xf numFmtId="1" fontId="0" fillId="0" borderId="17" xfId="0" applyNumberFormat="1" applyBorder="1" applyAlignment="1"/>
    <xf numFmtId="1" fontId="0" fillId="0" borderId="18" xfId="0" applyNumberFormat="1" applyBorder="1" applyAlignment="1"/>
    <xf numFmtId="164" fontId="0" fillId="0" borderId="24" xfId="0" applyNumberFormat="1" applyBorder="1"/>
    <xf numFmtId="2" fontId="0" fillId="0" borderId="17" xfId="0" applyNumberFormat="1" applyBorder="1" applyAlignment="1"/>
    <xf numFmtId="2" fontId="0" fillId="0" borderId="18" xfId="0" applyNumberFormat="1" applyBorder="1" applyAlignment="1"/>
    <xf numFmtId="0" fontId="10" fillId="0" borderId="43" xfId="0" applyFont="1" applyBorder="1"/>
    <xf numFmtId="0" fontId="0" fillId="0" borderId="43" xfId="0" applyBorder="1" applyAlignment="1">
      <alignment horizontal="center"/>
    </xf>
    <xf numFmtId="1" fontId="0" fillId="0" borderId="43" xfId="0" applyNumberFormat="1" applyBorder="1" applyAlignment="1">
      <alignment horizontal="center"/>
    </xf>
    <xf numFmtId="164" fontId="0" fillId="0" borderId="43" xfId="0" applyNumberFormat="1" applyBorder="1"/>
    <xf numFmtId="2" fontId="0" fillId="0" borderId="44" xfId="0" applyNumberFormat="1" applyBorder="1" applyAlignment="1"/>
    <xf numFmtId="2" fontId="0" fillId="0" borderId="46" xfId="0" applyNumberFormat="1" applyBorder="1" applyAlignment="1"/>
    <xf numFmtId="164" fontId="0" fillId="0" borderId="45" xfId="0" applyNumberFormat="1" applyBorder="1"/>
    <xf numFmtId="166" fontId="0" fillId="0" borderId="46" xfId="0" applyNumberFormat="1" applyBorder="1"/>
    <xf numFmtId="0" fontId="0" fillId="0" borderId="46" xfId="0" applyBorder="1"/>
    <xf numFmtId="166" fontId="0" fillId="0" borderId="0" xfId="0" applyNumberFormat="1" applyBorder="1"/>
    <xf numFmtId="0" fontId="4" fillId="0" borderId="0" xfId="0" applyFont="1"/>
    <xf numFmtId="164" fontId="20" fillId="0" borderId="0" xfId="0" applyNumberFormat="1" applyFont="1" applyAlignment="1"/>
    <xf numFmtId="0" fontId="20" fillId="0" borderId="0" xfId="0" applyFont="1"/>
    <xf numFmtId="0" fontId="20" fillId="0" borderId="0" xfId="0" applyFont="1" applyBorder="1"/>
    <xf numFmtId="164" fontId="21" fillId="0" borderId="0" xfId="0" applyNumberFormat="1" applyFont="1"/>
    <xf numFmtId="164" fontId="22" fillId="0" borderId="0" xfId="0" applyNumberFormat="1" applyFont="1"/>
    <xf numFmtId="164" fontId="23" fillId="0" borderId="0" xfId="0" applyNumberFormat="1" applyFont="1"/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31" xfId="0" applyBorder="1"/>
    <xf numFmtId="0" fontId="0" fillId="0" borderId="48" xfId="0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24" fillId="0" borderId="30" xfId="0" applyNumberFormat="1" applyFont="1" applyFill="1" applyBorder="1" applyAlignment="1">
      <alignment horizontal="center"/>
    </xf>
    <xf numFmtId="164" fontId="11" fillId="0" borderId="30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6" fontId="9" fillId="0" borderId="49" xfId="0" applyNumberFormat="1" applyFont="1" applyBorder="1" applyAlignment="1">
      <alignment horizontal="center"/>
    </xf>
    <xf numFmtId="164" fontId="0" fillId="0" borderId="20" xfId="0" applyNumberFormat="1" applyBorder="1"/>
    <xf numFmtId="0" fontId="0" fillId="0" borderId="16" xfId="0" applyFont="1" applyBorder="1" applyAlignment="1">
      <alignment horizontal="center"/>
    </xf>
    <xf numFmtId="2" fontId="25" fillId="0" borderId="16" xfId="0" applyNumberFormat="1" applyFont="1" applyBorder="1" applyAlignment="1">
      <alignment horizontal="center"/>
    </xf>
    <xf numFmtId="164" fontId="11" fillId="0" borderId="16" xfId="0" applyNumberFormat="1" applyFont="1" applyBorder="1"/>
    <xf numFmtId="164" fontId="14" fillId="0" borderId="23" xfId="0" applyNumberFormat="1" applyFont="1" applyBorder="1"/>
    <xf numFmtId="164" fontId="0" fillId="0" borderId="18" xfId="0" applyNumberFormat="1" applyBorder="1"/>
    <xf numFmtId="2" fontId="11" fillId="0" borderId="17" xfId="0" applyNumberFormat="1" applyFont="1" applyBorder="1"/>
    <xf numFmtId="2" fontId="0" fillId="0" borderId="18" xfId="0" applyNumberFormat="1" applyBorder="1"/>
    <xf numFmtId="164" fontId="12" fillId="0" borderId="23" xfId="0" applyNumberFormat="1" applyFont="1" applyBorder="1"/>
    <xf numFmtId="2" fontId="10" fillId="0" borderId="16" xfId="0" applyNumberFormat="1" applyFont="1" applyBorder="1" applyAlignment="1">
      <alignment horizontal="center"/>
    </xf>
    <xf numFmtId="164" fontId="0" fillId="0" borderId="16" xfId="0" applyNumberFormat="1" applyBorder="1" applyAlignment="1"/>
    <xf numFmtId="164" fontId="12" fillId="0" borderId="23" xfId="0" applyNumberFormat="1" applyFont="1" applyBorder="1" applyAlignment="1"/>
    <xf numFmtId="1" fontId="0" fillId="0" borderId="16" xfId="0" applyNumberFormat="1" applyBorder="1" applyAlignment="1"/>
    <xf numFmtId="164" fontId="11" fillId="0" borderId="16" xfId="0" applyNumberFormat="1" applyFont="1" applyBorder="1" applyAlignment="1"/>
    <xf numFmtId="0" fontId="0" fillId="0" borderId="15" xfId="0" applyBorder="1" applyAlignment="1">
      <alignment horizontal="center"/>
    </xf>
    <xf numFmtId="0" fontId="16" fillId="0" borderId="16" xfId="0" applyFont="1" applyBorder="1"/>
    <xf numFmtId="0" fontId="0" fillId="0" borderId="15" xfId="0" applyFill="1" applyBorder="1"/>
    <xf numFmtId="1" fontId="18" fillId="0" borderId="16" xfId="0" applyNumberFormat="1" applyFont="1" applyBorder="1" applyAlignment="1">
      <alignment horizontal="center"/>
    </xf>
    <xf numFmtId="164" fontId="18" fillId="0" borderId="16" xfId="0" applyNumberFormat="1" applyFont="1" applyBorder="1" applyAlignment="1"/>
    <xf numFmtId="164" fontId="15" fillId="0" borderId="23" xfId="0" applyNumberFormat="1" applyFont="1" applyBorder="1" applyAlignment="1"/>
    <xf numFmtId="2" fontId="11" fillId="0" borderId="16" xfId="0" applyNumberFormat="1" applyFont="1" applyBorder="1"/>
    <xf numFmtId="2" fontId="11" fillId="0" borderId="16" xfId="0" applyNumberFormat="1" applyFont="1" applyBorder="1" applyAlignment="1">
      <alignment horizontal="right"/>
    </xf>
    <xf numFmtId="1" fontId="16" fillId="0" borderId="16" xfId="0" applyNumberFormat="1" applyFont="1" applyBorder="1" applyAlignment="1"/>
    <xf numFmtId="1" fontId="11" fillId="0" borderId="16" xfId="0" applyNumberFormat="1" applyFont="1" applyBorder="1" applyAlignment="1"/>
    <xf numFmtId="164" fontId="14" fillId="0" borderId="23" xfId="0" applyNumberFormat="1" applyFont="1" applyBorder="1" applyAlignment="1"/>
    <xf numFmtId="2" fontId="13" fillId="0" borderId="16" xfId="0" applyNumberFormat="1" applyFont="1" applyBorder="1" applyAlignment="1">
      <alignment horizontal="center"/>
    </xf>
    <xf numFmtId="164" fontId="13" fillId="0" borderId="16" xfId="0" applyNumberFormat="1" applyFont="1" applyBorder="1" applyAlignment="1"/>
    <xf numFmtId="2" fontId="11" fillId="0" borderId="16" xfId="0" applyNumberFormat="1" applyFont="1" applyBorder="1" applyAlignment="1"/>
    <xf numFmtId="164" fontId="14" fillId="0" borderId="17" xfId="0" applyNumberFormat="1" applyFont="1" applyBorder="1" applyAlignment="1"/>
    <xf numFmtId="0" fontId="11" fillId="0" borderId="18" xfId="0" applyFont="1" applyBorder="1"/>
    <xf numFmtId="2" fontId="11" fillId="0" borderId="16" xfId="0" applyNumberFormat="1" applyFont="1" applyBorder="1" applyAlignment="1">
      <alignment horizontal="center"/>
    </xf>
    <xf numFmtId="2" fontId="14" fillId="0" borderId="23" xfId="0" applyNumberFormat="1" applyFont="1" applyBorder="1" applyAlignment="1"/>
    <xf numFmtId="0" fontId="0" fillId="0" borderId="16" xfId="0" applyNumberFormat="1" applyBorder="1" applyAlignment="1"/>
    <xf numFmtId="0" fontId="0" fillId="0" borderId="23" xfId="0" applyNumberFormat="1" applyBorder="1" applyAlignment="1"/>
    <xf numFmtId="0" fontId="11" fillId="0" borderId="27" xfId="0" applyFont="1" applyBorder="1"/>
    <xf numFmtId="0" fontId="11" fillId="0" borderId="28" xfId="0" applyFont="1" applyBorder="1"/>
    <xf numFmtId="0" fontId="16" fillId="0" borderId="28" xfId="0" applyFont="1" applyBorder="1" applyAlignment="1">
      <alignment horizontal="center"/>
    </xf>
    <xf numFmtId="167" fontId="11" fillId="0" borderId="28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50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13" xfId="0" applyNumberFormat="1" applyBorder="1"/>
    <xf numFmtId="164" fontId="0" fillId="0" borderId="12" xfId="0" applyNumberFormat="1" applyBorder="1"/>
    <xf numFmtId="2" fontId="16" fillId="0" borderId="16" xfId="0" applyNumberFormat="1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0" fillId="0" borderId="24" xfId="0" applyBorder="1"/>
    <xf numFmtId="2" fontId="0" fillId="0" borderId="17" xfId="0" applyNumberFormat="1" applyBorder="1"/>
    <xf numFmtId="2" fontId="0" fillId="0" borderId="16" xfId="0" applyNumberFormat="1" applyBorder="1"/>
    <xf numFmtId="2" fontId="0" fillId="0" borderId="23" xfId="0" applyNumberFormat="1" applyBorder="1"/>
    <xf numFmtId="2" fontId="0" fillId="0" borderId="17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1" fontId="16" fillId="0" borderId="17" xfId="0" applyNumberFormat="1" applyFont="1" applyBorder="1"/>
    <xf numFmtId="1" fontId="16" fillId="0" borderId="16" xfId="0" applyNumberFormat="1" applyFont="1" applyBorder="1"/>
    <xf numFmtId="1" fontId="0" fillId="0" borderId="23" xfId="0" applyNumberFormat="1" applyBorder="1"/>
    <xf numFmtId="1" fontId="0" fillId="0" borderId="23" xfId="0" applyNumberFormat="1" applyBorder="1" applyAlignment="1">
      <alignment horizontal="center"/>
    </xf>
    <xf numFmtId="0" fontId="0" fillId="0" borderId="43" xfId="0" applyBorder="1"/>
    <xf numFmtId="1" fontId="16" fillId="0" borderId="43" xfId="0" applyNumberFormat="1" applyFon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1" fontId="0" fillId="2" borderId="51" xfId="0" applyNumberFormat="1" applyFill="1" applyBorder="1" applyAlignment="1">
      <alignment horizontal="center"/>
    </xf>
    <xf numFmtId="0" fontId="0" fillId="0" borderId="45" xfId="0" applyBorder="1"/>
    <xf numFmtId="0" fontId="10" fillId="0" borderId="22" xfId="0" applyFont="1" applyBorder="1"/>
    <xf numFmtId="1" fontId="0" fillId="0" borderId="38" xfId="0" applyNumberFormat="1" applyBorder="1"/>
    <xf numFmtId="164" fontId="0" fillId="0" borderId="38" xfId="0" applyNumberFormat="1" applyBorder="1"/>
    <xf numFmtId="1" fontId="0" fillId="0" borderId="17" xfId="0" applyNumberFormat="1" applyBorder="1"/>
    <xf numFmtId="164" fontId="0" fillId="0" borderId="17" xfId="0" applyNumberFormat="1" applyBorder="1"/>
    <xf numFmtId="164" fontId="0" fillId="0" borderId="23" xfId="0" applyNumberFormat="1" applyBorder="1"/>
    <xf numFmtId="1" fontId="11" fillId="0" borderId="23" xfId="0" applyNumberFormat="1" applyFont="1" applyBorder="1" applyAlignment="1">
      <alignment horizontal="center"/>
    </xf>
    <xf numFmtId="164" fontId="0" fillId="0" borderId="52" xfId="0" applyNumberFormat="1" applyBorder="1"/>
    <xf numFmtId="164" fontId="0" fillId="0" borderId="0" xfId="0" applyNumberFormat="1" applyBorder="1"/>
    <xf numFmtId="164" fontId="0" fillId="0" borderId="17" xfId="0" applyNumberFormat="1" applyBorder="1" applyAlignment="1"/>
    <xf numFmtId="164" fontId="0" fillId="0" borderId="23" xfId="0" applyNumberFormat="1" applyBorder="1" applyAlignment="1"/>
    <xf numFmtId="0" fontId="10" fillId="0" borderId="32" xfId="0" applyFont="1" applyBorder="1"/>
    <xf numFmtId="0" fontId="0" fillId="0" borderId="32" xfId="0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1" fontId="11" fillId="0" borderId="33" xfId="0" applyNumberFormat="1" applyFont="1" applyBorder="1" applyAlignment="1">
      <alignment horizontal="center"/>
    </xf>
    <xf numFmtId="164" fontId="11" fillId="0" borderId="33" xfId="0" applyNumberFormat="1" applyFont="1" applyBorder="1" applyAlignment="1">
      <alignment horizontal="center"/>
    </xf>
    <xf numFmtId="164" fontId="11" fillId="0" borderId="50" xfId="0" applyNumberFormat="1" applyFont="1" applyBorder="1" applyAlignment="1">
      <alignment horizontal="center"/>
    </xf>
    <xf numFmtId="0" fontId="0" fillId="0" borderId="26" xfId="0" applyBorder="1"/>
    <xf numFmtId="0" fontId="10" fillId="0" borderId="0" xfId="0" applyFont="1" applyBorder="1"/>
    <xf numFmtId="1" fontId="0" fillId="0" borderId="0" xfId="0" applyNumberFormat="1" applyBorder="1"/>
    <xf numFmtId="0" fontId="3" fillId="2" borderId="0" xfId="0" applyFont="1" applyFill="1" applyBorder="1"/>
    <xf numFmtId="164" fontId="20" fillId="0" borderId="0" xfId="0" applyNumberFormat="1" applyFont="1" applyBorder="1"/>
    <xf numFmtId="164" fontId="20" fillId="0" borderId="0" xfId="0" applyNumberFormat="1" applyFont="1"/>
    <xf numFmtId="0" fontId="4" fillId="2" borderId="0" xfId="0" applyFont="1" applyFill="1" applyBorder="1"/>
    <xf numFmtId="164" fontId="4" fillId="0" borderId="0" xfId="0" applyNumberFormat="1" applyFont="1" applyBorder="1" applyAlignment="1"/>
    <xf numFmtId="164" fontId="4" fillId="0" borderId="0" xfId="0" applyNumberFormat="1" applyFont="1" applyAlignment="1"/>
    <xf numFmtId="164" fontId="26" fillId="0" borderId="0" xfId="0" applyNumberFormat="1" applyFont="1" applyBorder="1"/>
    <xf numFmtId="164" fontId="4" fillId="0" borderId="0" xfId="0" applyNumberFormat="1" applyFont="1"/>
    <xf numFmtId="164" fontId="26" fillId="0" borderId="0" xfId="0" applyNumberFormat="1" applyFont="1"/>
    <xf numFmtId="0" fontId="27" fillId="0" borderId="0" xfId="0" applyFont="1"/>
    <xf numFmtId="0" fontId="4" fillId="0" borderId="0" xfId="0" applyFont="1" applyBorder="1"/>
    <xf numFmtId="0" fontId="6" fillId="0" borderId="0" xfId="0" applyFont="1"/>
    <xf numFmtId="1" fontId="22" fillId="0" borderId="0" xfId="0" applyNumberFormat="1" applyFont="1"/>
    <xf numFmtId="1" fontId="4" fillId="0" borderId="0" xfId="0" applyNumberFormat="1" applyFont="1"/>
    <xf numFmtId="0" fontId="28" fillId="0" borderId="1" xfId="0" applyFont="1" applyBorder="1"/>
    <xf numFmtId="0" fontId="28" fillId="0" borderId="3" xfId="0" applyFont="1" applyBorder="1" applyAlignment="1">
      <alignment horizontal="center"/>
    </xf>
    <xf numFmtId="1" fontId="28" fillId="0" borderId="1" xfId="0" applyNumberFormat="1" applyFont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164" fontId="16" fillId="0" borderId="3" xfId="0" applyNumberFormat="1" applyFont="1" applyFill="1" applyBorder="1" applyAlignment="1">
      <alignment horizontal="center"/>
    </xf>
    <xf numFmtId="0" fontId="28" fillId="0" borderId="7" xfId="0" applyFont="1" applyBorder="1"/>
    <xf numFmtId="0" fontId="28" fillId="0" borderId="0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1" fontId="28" fillId="0" borderId="7" xfId="0" applyNumberFormat="1" applyFont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2" fillId="0" borderId="8" xfId="0" applyFont="1" applyBorder="1"/>
    <xf numFmtId="0" fontId="28" fillId="0" borderId="31" xfId="0" applyFont="1" applyBorder="1"/>
    <xf numFmtId="1" fontId="28" fillId="0" borderId="31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2" borderId="31" xfId="0" applyNumberFormat="1" applyFont="1" applyFill="1" applyBorder="1" applyAlignment="1">
      <alignment horizontal="center" vertical="center"/>
    </xf>
    <xf numFmtId="0" fontId="0" fillId="0" borderId="30" xfId="0" applyBorder="1"/>
    <xf numFmtId="0" fontId="9" fillId="0" borderId="1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24" fillId="0" borderId="16" xfId="0" applyFont="1" applyBorder="1"/>
    <xf numFmtId="166" fontId="6" fillId="0" borderId="12" xfId="0" applyNumberFormat="1" applyFont="1" applyBorder="1"/>
    <xf numFmtId="164" fontId="11" fillId="0" borderId="22" xfId="0" applyNumberFormat="1" applyFont="1" applyBorder="1" applyAlignment="1"/>
    <xf numFmtId="164" fontId="11" fillId="2" borderId="19" xfId="0" applyNumberFormat="1" applyFont="1" applyFill="1" applyBorder="1" applyAlignment="1"/>
    <xf numFmtId="0" fontId="24" fillId="0" borderId="16" xfId="0" applyFont="1" applyBorder="1" applyAlignment="1">
      <alignment horizontal="center"/>
    </xf>
    <xf numFmtId="1" fontId="25" fillId="0" borderId="16" xfId="0" applyNumberFormat="1" applyFont="1" applyBorder="1" applyAlignment="1">
      <alignment horizontal="center"/>
    </xf>
    <xf numFmtId="1" fontId="0" fillId="0" borderId="24" xfId="0" applyNumberFormat="1" applyBorder="1"/>
    <xf numFmtId="2" fontId="0" fillId="0" borderId="24" xfId="0" applyNumberFormat="1" applyBorder="1"/>
    <xf numFmtId="0" fontId="28" fillId="0" borderId="16" xfId="0" applyFont="1" applyBorder="1" applyAlignment="1">
      <alignment horizontal="center"/>
    </xf>
    <xf numFmtId="1" fontId="12" fillId="2" borderId="18" xfId="0" applyNumberFormat="1" applyFont="1" applyFill="1" applyBorder="1" applyAlignment="1"/>
    <xf numFmtId="164" fontId="10" fillId="0" borderId="16" xfId="0" applyNumberFormat="1" applyFont="1" applyBorder="1" applyAlignment="1"/>
    <xf numFmtId="1" fontId="12" fillId="2" borderId="18" xfId="0" applyNumberFormat="1" applyFont="1" applyFill="1" applyBorder="1"/>
    <xf numFmtId="1" fontId="0" fillId="2" borderId="18" xfId="0" applyNumberFormat="1" applyFill="1" applyBorder="1"/>
    <xf numFmtId="1" fontId="14" fillId="2" borderId="18" xfId="0" applyNumberFormat="1" applyFont="1" applyFill="1" applyBorder="1"/>
    <xf numFmtId="1" fontId="0" fillId="0" borderId="16" xfId="0" applyNumberFormat="1" applyFill="1" applyBorder="1" applyAlignment="1">
      <alignment horizontal="center"/>
    </xf>
    <xf numFmtId="164" fontId="14" fillId="2" borderId="18" xfId="0" applyNumberFormat="1" applyFont="1" applyFill="1" applyBorder="1" applyAlignment="1"/>
    <xf numFmtId="164" fontId="12" fillId="2" borderId="18" xfId="0" applyNumberFormat="1" applyFont="1" applyFill="1" applyBorder="1"/>
    <xf numFmtId="164" fontId="18" fillId="0" borderId="16" xfId="0" applyNumberFormat="1" applyFont="1" applyBorder="1"/>
    <xf numFmtId="1" fontId="11" fillId="0" borderId="17" xfId="0" applyNumberFormat="1" applyFont="1" applyBorder="1" applyAlignment="1"/>
    <xf numFmtId="0" fontId="18" fillId="0" borderId="15" xfId="0" applyFont="1" applyBorder="1"/>
    <xf numFmtId="0" fontId="18" fillId="0" borderId="16" xfId="0" applyFont="1" applyBorder="1"/>
    <xf numFmtId="0" fontId="29" fillId="0" borderId="16" xfId="0" applyFont="1" applyBorder="1" applyAlignment="1">
      <alignment horizontal="center"/>
    </xf>
    <xf numFmtId="0" fontId="18" fillId="0" borderId="18" xfId="0" applyFont="1" applyBorder="1"/>
    <xf numFmtId="0" fontId="18" fillId="0" borderId="0" xfId="0" applyFont="1"/>
    <xf numFmtId="2" fontId="14" fillId="2" borderId="18" xfId="0" applyNumberFormat="1" applyFont="1" applyFill="1" applyBorder="1" applyAlignment="1"/>
    <xf numFmtId="2" fontId="16" fillId="0" borderId="16" xfId="0" applyNumberFormat="1" applyFont="1" applyBorder="1"/>
    <xf numFmtId="2" fontId="12" fillId="2" borderId="18" xfId="0" applyNumberFormat="1" applyFont="1" applyFill="1" applyBorder="1"/>
    <xf numFmtId="164" fontId="11" fillId="0" borderId="16" xfId="0" applyNumberFormat="1" applyFont="1" applyBorder="1" applyAlignment="1">
      <alignment horizontal="right"/>
    </xf>
    <xf numFmtId="1" fontId="11" fillId="3" borderId="18" xfId="0" applyNumberFormat="1" applyFont="1" applyFill="1" applyBorder="1" applyAlignment="1"/>
    <xf numFmtId="2" fontId="11" fillId="0" borderId="18" xfId="0" applyNumberFormat="1" applyFont="1" applyBorder="1"/>
    <xf numFmtId="2" fontId="12" fillId="2" borderId="18" xfId="0" applyNumberFormat="1" applyFont="1" applyFill="1" applyBorder="1" applyAlignment="1"/>
    <xf numFmtId="2" fontId="14" fillId="2" borderId="18" xfId="0" applyNumberFormat="1" applyFont="1" applyFill="1" applyBorder="1"/>
    <xf numFmtId="0" fontId="28" fillId="0" borderId="28" xfId="0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2" fontId="10" fillId="0" borderId="39" xfId="0" applyNumberFormat="1" applyFont="1" applyBorder="1" applyAlignment="1"/>
    <xf numFmtId="2" fontId="14" fillId="2" borderId="25" xfId="0" applyNumberFormat="1" applyFont="1" applyFill="1" applyBorder="1" applyAlignment="1"/>
    <xf numFmtId="1" fontId="0" fillId="0" borderId="26" xfId="0" applyNumberFormat="1" applyBorder="1"/>
    <xf numFmtId="0" fontId="0" fillId="0" borderId="54" xfId="0" applyBorder="1"/>
    <xf numFmtId="0" fontId="28" fillId="0" borderId="22" xfId="0" applyFont="1" applyBorder="1" applyAlignment="1">
      <alignment horizontal="center"/>
    </xf>
    <xf numFmtId="0" fontId="0" fillId="0" borderId="38" xfId="0" applyBorder="1"/>
    <xf numFmtId="164" fontId="0" fillId="0" borderId="22" xfId="0" applyNumberFormat="1" applyBorder="1" applyAlignment="1"/>
    <xf numFmtId="164" fontId="0" fillId="2" borderId="20" xfId="0" applyNumberFormat="1" applyFill="1" applyBorder="1" applyAlignment="1"/>
    <xf numFmtId="1" fontId="0" fillId="0" borderId="21" xfId="0" applyNumberFormat="1" applyBorder="1"/>
    <xf numFmtId="0" fontId="16" fillId="0" borderId="17" xfId="0" applyFont="1" applyBorder="1" applyAlignment="1">
      <alignment horizontal="center" vertical="center"/>
    </xf>
    <xf numFmtId="2" fontId="16" fillId="0" borderId="16" xfId="0" applyNumberFormat="1" applyFont="1" applyBorder="1" applyAlignment="1">
      <alignment vertical="center"/>
    </xf>
    <xf numFmtId="2" fontId="11" fillId="2" borderId="23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2" fontId="0" fillId="0" borderId="16" xfId="0" applyNumberFormat="1" applyBorder="1" applyAlignment="1">
      <alignment vertical="center"/>
    </xf>
    <xf numFmtId="2" fontId="0" fillId="2" borderId="23" xfId="0" applyNumberFormat="1" applyFill="1" applyBorder="1" applyAlignment="1">
      <alignment vertical="center"/>
    </xf>
    <xf numFmtId="2" fontId="0" fillId="0" borderId="16" xfId="0" applyNumberFormat="1" applyBorder="1" applyAlignment="1"/>
    <xf numFmtId="2" fontId="0" fillId="2" borderId="23" xfId="0" applyNumberFormat="1" applyFill="1" applyBorder="1" applyAlignment="1"/>
    <xf numFmtId="0" fontId="19" fillId="0" borderId="15" xfId="0" applyFont="1" applyBorder="1"/>
    <xf numFmtId="2" fontId="16" fillId="0" borderId="16" xfId="0" applyNumberFormat="1" applyFont="1" applyBorder="1" applyAlignment="1"/>
    <xf numFmtId="164" fontId="11" fillId="2" borderId="23" xfId="0" applyNumberFormat="1" applyFont="1" applyFill="1" applyBorder="1" applyAlignment="1"/>
    <xf numFmtId="164" fontId="0" fillId="2" borderId="23" xfId="0" applyNumberFormat="1" applyFill="1" applyBorder="1" applyAlignment="1"/>
    <xf numFmtId="0" fontId="0" fillId="0" borderId="17" xfId="0" applyBorder="1"/>
    <xf numFmtId="1" fontId="11" fillId="0" borderId="17" xfId="0" applyNumberFormat="1" applyFont="1" applyBorder="1" applyAlignment="1">
      <alignment horizontal="center"/>
    </xf>
    <xf numFmtId="0" fontId="28" fillId="0" borderId="0" xfId="0" applyFont="1" applyBorder="1"/>
    <xf numFmtId="0" fontId="0" fillId="0" borderId="17" xfId="0" applyBorder="1" applyAlignment="1">
      <alignment horizontal="center"/>
    </xf>
    <xf numFmtId="0" fontId="0" fillId="0" borderId="55" xfId="0" applyBorder="1"/>
    <xf numFmtId="0" fontId="28" fillId="0" borderId="43" xfId="0" applyFont="1" applyBorder="1" applyAlignment="1">
      <alignment horizontal="center"/>
    </xf>
    <xf numFmtId="164" fontId="0" fillId="2" borderId="51" xfId="0" applyNumberFormat="1" applyFill="1" applyBorder="1"/>
    <xf numFmtId="1" fontId="0" fillId="0" borderId="45" xfId="0" applyNumberFormat="1" applyBorder="1"/>
    <xf numFmtId="0" fontId="10" fillId="0" borderId="34" xfId="0" applyFont="1" applyBorder="1"/>
    <xf numFmtId="0" fontId="10" fillId="0" borderId="35" xfId="0" applyFont="1" applyBorder="1"/>
    <xf numFmtId="0" fontId="28" fillId="0" borderId="35" xfId="0" applyFont="1" applyBorder="1" applyAlignment="1">
      <alignment horizontal="center"/>
    </xf>
    <xf numFmtId="1" fontId="0" fillId="0" borderId="35" xfId="0" applyNumberFormat="1" applyBorder="1"/>
    <xf numFmtId="0" fontId="0" fillId="0" borderId="56" xfId="0" applyBorder="1"/>
    <xf numFmtId="164" fontId="0" fillId="0" borderId="56" xfId="0" applyNumberFormat="1" applyBorder="1" applyAlignment="1"/>
    <xf numFmtId="164" fontId="0" fillId="2" borderId="48" xfId="0" applyNumberFormat="1" applyFill="1" applyBorder="1" applyAlignment="1"/>
    <xf numFmtId="164" fontId="0" fillId="0" borderId="0" xfId="0" applyNumberFormat="1" applyBorder="1" applyAlignment="1"/>
    <xf numFmtId="164" fontId="0" fillId="2" borderId="0" xfId="0" applyNumberFormat="1" applyFill="1" applyBorder="1" applyAlignment="1"/>
    <xf numFmtId="0" fontId="30" fillId="2" borderId="0" xfId="0" applyFont="1" applyFill="1" applyBorder="1"/>
    <xf numFmtId="164" fontId="23" fillId="0" borderId="0" xfId="0" applyNumberFormat="1" applyFont="1" applyBorder="1" applyAlignment="1"/>
    <xf numFmtId="0" fontId="23" fillId="2" borderId="0" xfId="0" applyFont="1" applyFill="1" applyBorder="1"/>
    <xf numFmtId="164" fontId="27" fillId="0" borderId="0" xfId="0" applyNumberFormat="1" applyFont="1" applyBorder="1" applyAlignment="1"/>
    <xf numFmtId="164" fontId="0" fillId="2" borderId="0" xfId="0" applyNumberFormat="1" applyFill="1" applyAlignment="1"/>
    <xf numFmtId="164" fontId="23" fillId="0" borderId="0" xfId="0" applyNumberFormat="1" applyFont="1" applyBorder="1"/>
    <xf numFmtId="0" fontId="11" fillId="0" borderId="0" xfId="0" applyFont="1" applyBorder="1"/>
    <xf numFmtId="164" fontId="27" fillId="0" borderId="0" xfId="0" applyNumberFormat="1" applyFont="1" applyBorder="1"/>
    <xf numFmtId="164" fontId="4" fillId="0" borderId="0" xfId="0" applyNumberFormat="1" applyFont="1" applyBorder="1"/>
    <xf numFmtId="0" fontId="5" fillId="0" borderId="0" xfId="0" applyFont="1"/>
    <xf numFmtId="0" fontId="31" fillId="0" borderId="0" xfId="0" applyFont="1"/>
    <xf numFmtId="1" fontId="31" fillId="0" borderId="0" xfId="0" applyNumberFormat="1" applyFont="1"/>
    <xf numFmtId="164" fontId="31" fillId="0" borderId="0" xfId="0" applyNumberFormat="1" applyFont="1" applyAlignment="1"/>
    <xf numFmtId="1" fontId="0" fillId="0" borderId="2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12" fillId="0" borderId="6" xfId="0" applyFont="1" applyBorder="1"/>
    <xf numFmtId="0" fontId="0" fillId="0" borderId="6" xfId="0" applyBorder="1"/>
    <xf numFmtId="1" fontId="0" fillId="0" borderId="8" xfId="0" applyNumberFormat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8" xfId="0" applyBorder="1"/>
    <xf numFmtId="1" fontId="0" fillId="0" borderId="30" xfId="0" applyNumberFormat="1" applyBorder="1" applyAlignment="1">
      <alignment horizontal="center"/>
    </xf>
    <xf numFmtId="1" fontId="11" fillId="0" borderId="31" xfId="0" applyNumberFormat="1" applyFont="1" applyBorder="1" applyAlignment="1">
      <alignment horizontal="center"/>
    </xf>
    <xf numFmtId="164" fontId="11" fillId="0" borderId="48" xfId="0" applyNumberFormat="1" applyFont="1" applyFill="1" applyBorder="1" applyAlignment="1">
      <alignment horizontal="center"/>
    </xf>
    <xf numFmtId="164" fontId="14" fillId="0" borderId="30" xfId="0" applyNumberFormat="1" applyFont="1" applyFill="1" applyBorder="1" applyAlignment="1">
      <alignment horizontal="center"/>
    </xf>
    <xf numFmtId="0" fontId="0" fillId="0" borderId="47" xfId="0" applyBorder="1"/>
    <xf numFmtId="0" fontId="9" fillId="0" borderId="30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32" fillId="0" borderId="10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57" xfId="0" applyBorder="1"/>
    <xf numFmtId="0" fontId="0" fillId="0" borderId="36" xfId="0" applyBorder="1"/>
    <xf numFmtId="1" fontId="0" fillId="0" borderId="36" xfId="0" applyNumberFormat="1" applyBorder="1" applyAlignment="1">
      <alignment horizontal="center"/>
    </xf>
    <xf numFmtId="166" fontId="0" fillId="0" borderId="13" xfId="0" applyNumberFormat="1" applyBorder="1"/>
    <xf numFmtId="164" fontId="0" fillId="0" borderId="37" xfId="0" applyNumberFormat="1" applyBorder="1"/>
    <xf numFmtId="164" fontId="12" fillId="0" borderId="10" xfId="0" applyNumberFormat="1" applyFont="1" applyBorder="1"/>
    <xf numFmtId="0" fontId="6" fillId="0" borderId="42" xfId="0" applyFont="1" applyBorder="1"/>
    <xf numFmtId="0" fontId="6" fillId="0" borderId="14" xfId="0" applyFont="1" applyBorder="1"/>
    <xf numFmtId="0" fontId="6" fillId="0" borderId="20" xfId="0" applyFont="1" applyBorder="1"/>
    <xf numFmtId="0" fontId="6" fillId="0" borderId="58" xfId="0" applyFont="1" applyBorder="1"/>
    <xf numFmtId="0" fontId="0" fillId="0" borderId="41" xfId="0" applyBorder="1"/>
    <xf numFmtId="0" fontId="25" fillId="0" borderId="54" xfId="0" applyFont="1" applyBorder="1" applyAlignment="1">
      <alignment horizontal="center"/>
    </xf>
    <xf numFmtId="0" fontId="25" fillId="0" borderId="22" xfId="0" applyFont="1" applyBorder="1"/>
    <xf numFmtId="1" fontId="25" fillId="0" borderId="22" xfId="0" applyNumberFormat="1" applyFont="1" applyBorder="1" applyAlignment="1">
      <alignment horizontal="center"/>
    </xf>
    <xf numFmtId="1" fontId="25" fillId="0" borderId="22" xfId="0" applyNumberFormat="1" applyFont="1" applyBorder="1"/>
    <xf numFmtId="164" fontId="25" fillId="0" borderId="38" xfId="0" applyNumberFormat="1" applyFont="1" applyBorder="1"/>
    <xf numFmtId="164" fontId="33" fillId="0" borderId="19" xfId="0" applyNumberFormat="1" applyFont="1" applyBorder="1"/>
    <xf numFmtId="0" fontId="0" fillId="0" borderId="20" xfId="0" applyBorder="1"/>
    <xf numFmtId="0" fontId="0" fillId="0" borderId="23" xfId="0" applyBorder="1"/>
    <xf numFmtId="0" fontId="25" fillId="0" borderId="15" xfId="0" applyFont="1" applyBorder="1"/>
    <xf numFmtId="0" fontId="25" fillId="0" borderId="16" xfId="0" applyFont="1" applyBorder="1"/>
    <xf numFmtId="0" fontId="25" fillId="0" borderId="16" xfId="0" applyFont="1" applyBorder="1" applyAlignment="1">
      <alignment horizontal="center"/>
    </xf>
    <xf numFmtId="1" fontId="25" fillId="0" borderId="16" xfId="0" applyNumberFormat="1" applyFont="1" applyBorder="1" applyAlignment="1"/>
    <xf numFmtId="1" fontId="25" fillId="0" borderId="17" xfId="0" applyNumberFormat="1" applyFont="1" applyBorder="1" applyAlignment="1"/>
    <xf numFmtId="1" fontId="33" fillId="0" borderId="18" xfId="0" applyNumberFormat="1" applyFont="1" applyBorder="1" applyAlignment="1"/>
    <xf numFmtId="1" fontId="25" fillId="0" borderId="18" xfId="0" applyNumberFormat="1" applyFont="1" applyBorder="1" applyAlignment="1"/>
    <xf numFmtId="1" fontId="25" fillId="0" borderId="23" xfId="0" applyNumberFormat="1" applyFont="1" applyBorder="1" applyAlignment="1"/>
    <xf numFmtId="164" fontId="25" fillId="0" borderId="23" xfId="0" applyNumberFormat="1" applyFont="1" applyBorder="1" applyAlignment="1"/>
    <xf numFmtId="1" fontId="12" fillId="0" borderId="18" xfId="0" applyNumberFormat="1" applyFont="1" applyBorder="1" applyAlignment="1"/>
    <xf numFmtId="1" fontId="0" fillId="0" borderId="18" xfId="0" applyNumberFormat="1" applyBorder="1"/>
    <xf numFmtId="0" fontId="10" fillId="4" borderId="15" xfId="0" applyFont="1" applyFill="1" applyBorder="1"/>
    <xf numFmtId="0" fontId="10" fillId="4" borderId="16" xfId="0" applyFont="1" applyFill="1" applyBorder="1"/>
    <xf numFmtId="0" fontId="0" fillId="4" borderId="16" xfId="0" applyFill="1" applyBorder="1" applyAlignment="1">
      <alignment horizontal="center"/>
    </xf>
    <xf numFmtId="1" fontId="10" fillId="4" borderId="16" xfId="0" applyNumberFormat="1" applyFont="1" applyFill="1" applyBorder="1" applyAlignment="1">
      <alignment horizontal="center"/>
    </xf>
    <xf numFmtId="1" fontId="10" fillId="4" borderId="16" xfId="0" applyNumberFormat="1" applyFont="1" applyFill="1" applyBorder="1" applyAlignment="1"/>
    <xf numFmtId="1" fontId="10" fillId="4" borderId="17" xfId="0" applyNumberFormat="1" applyFont="1" applyFill="1" applyBorder="1" applyAlignment="1"/>
    <xf numFmtId="1" fontId="14" fillId="4" borderId="18" xfId="0" applyNumberFormat="1" applyFont="1" applyFill="1" applyBorder="1" applyAlignment="1"/>
    <xf numFmtId="1" fontId="0" fillId="4" borderId="23" xfId="0" applyNumberFormat="1" applyFill="1" applyBorder="1"/>
    <xf numFmtId="1" fontId="10" fillId="4" borderId="18" xfId="0" applyNumberFormat="1" applyFont="1" applyFill="1" applyBorder="1" applyAlignment="1"/>
    <xf numFmtId="1" fontId="10" fillId="4" borderId="23" xfId="0" applyNumberFormat="1" applyFont="1" applyFill="1" applyBorder="1" applyAlignment="1"/>
    <xf numFmtId="0" fontId="10" fillId="4" borderId="23" xfId="0" applyNumberFormat="1" applyFont="1" applyFill="1" applyBorder="1" applyAlignment="1"/>
    <xf numFmtId="0" fontId="0" fillId="4" borderId="41" xfId="0" applyFill="1" applyBorder="1"/>
    <xf numFmtId="0" fontId="0" fillId="4" borderId="0" xfId="0" applyFill="1"/>
    <xf numFmtId="1" fontId="12" fillId="0" borderId="18" xfId="0" applyNumberFormat="1" applyFont="1" applyBorder="1"/>
    <xf numFmtId="0" fontId="10" fillId="2" borderId="15" xfId="0" applyFont="1" applyFill="1" applyBorder="1"/>
    <xf numFmtId="0" fontId="10" fillId="2" borderId="16" xfId="0" applyFont="1" applyFill="1" applyBorder="1"/>
    <xf numFmtId="1" fontId="10" fillId="2" borderId="17" xfId="0" applyNumberFormat="1" applyFont="1" applyFill="1" applyBorder="1" applyAlignment="1">
      <alignment horizontal="center"/>
    </xf>
    <xf numFmtId="1" fontId="0" fillId="2" borderId="23" xfId="0" applyNumberFormat="1" applyFill="1" applyBorder="1"/>
    <xf numFmtId="1" fontId="14" fillId="2" borderId="23" xfId="0" applyNumberFormat="1" applyFont="1" applyFill="1" applyBorder="1" applyAlignment="1"/>
    <xf numFmtId="164" fontId="14" fillId="2" borderId="23" xfId="0" applyNumberFormat="1" applyFont="1" applyFill="1" applyBorder="1" applyAlignment="1"/>
    <xf numFmtId="1" fontId="11" fillId="2" borderId="16" xfId="0" applyNumberFormat="1" applyFont="1" applyFill="1" applyBorder="1"/>
    <xf numFmtId="2" fontId="0" fillId="2" borderId="23" xfId="0" applyNumberFormat="1" applyFill="1" applyBorder="1"/>
    <xf numFmtId="1" fontId="11" fillId="2" borderId="17" xfId="0" applyNumberFormat="1" applyFont="1" applyFill="1" applyBorder="1"/>
    <xf numFmtId="1" fontId="11" fillId="2" borderId="23" xfId="0" applyNumberFormat="1" applyFont="1" applyFill="1" applyBorder="1"/>
    <xf numFmtId="1" fontId="11" fillId="2" borderId="18" xfId="0" applyNumberFormat="1" applyFont="1" applyFill="1" applyBorder="1"/>
    <xf numFmtId="164" fontId="11" fillId="2" borderId="23" xfId="0" applyNumberFormat="1" applyFont="1" applyFill="1" applyBorder="1"/>
    <xf numFmtId="1" fontId="14" fillId="2" borderId="23" xfId="0" applyNumberFormat="1" applyFont="1" applyFill="1" applyBorder="1"/>
    <xf numFmtId="0" fontId="14" fillId="5" borderId="23" xfId="0" applyNumberFormat="1" applyFont="1" applyFill="1" applyBorder="1"/>
    <xf numFmtId="1" fontId="18" fillId="0" borderId="18" xfId="0" applyNumberFormat="1" applyFont="1" applyBorder="1"/>
    <xf numFmtId="1" fontId="18" fillId="0" borderId="23" xfId="0" applyNumberFormat="1" applyFont="1" applyBorder="1"/>
    <xf numFmtId="0" fontId="18" fillId="0" borderId="23" xfId="0" applyNumberFormat="1" applyFont="1" applyBorder="1"/>
    <xf numFmtId="1" fontId="14" fillId="0" borderId="18" xfId="0" applyNumberFormat="1" applyFont="1" applyBorder="1"/>
    <xf numFmtId="1" fontId="11" fillId="0" borderId="23" xfId="0" applyNumberFormat="1" applyFont="1" applyBorder="1"/>
    <xf numFmtId="1" fontId="11" fillId="0" borderId="18" xfId="0" applyNumberFormat="1" applyFont="1" applyBorder="1"/>
    <xf numFmtId="1" fontId="15" fillId="0" borderId="18" xfId="0" applyNumberFormat="1" applyFont="1" applyBorder="1"/>
    <xf numFmtId="1" fontId="15" fillId="0" borderId="23" xfId="0" applyNumberFormat="1" applyFont="1" applyBorder="1"/>
    <xf numFmtId="1" fontId="14" fillId="0" borderId="18" xfId="0" applyNumberFormat="1" applyFont="1" applyBorder="1" applyAlignment="1"/>
    <xf numFmtId="1" fontId="10" fillId="0" borderId="16" xfId="0" applyNumberFormat="1" applyFont="1" applyBorder="1" applyAlignment="1"/>
    <xf numFmtId="1" fontId="10" fillId="0" borderId="17" xfId="0" applyNumberFormat="1" applyFont="1" applyBorder="1" applyAlignment="1"/>
    <xf numFmtId="1" fontId="14" fillId="0" borderId="23" xfId="0" applyNumberFormat="1" applyFont="1" applyBorder="1" applyAlignment="1"/>
    <xf numFmtId="164" fontId="14" fillId="0" borderId="18" xfId="0" applyNumberFormat="1" applyFont="1" applyBorder="1" applyAlignment="1"/>
    <xf numFmtId="165" fontId="11" fillId="0" borderId="16" xfId="0" applyNumberFormat="1" applyFont="1" applyBorder="1"/>
    <xf numFmtId="165" fontId="11" fillId="0" borderId="17" xfId="0" applyNumberFormat="1" applyFont="1" applyBorder="1"/>
    <xf numFmtId="165" fontId="14" fillId="0" borderId="18" xfId="0" applyNumberFormat="1" applyFont="1" applyBorder="1"/>
    <xf numFmtId="0" fontId="12" fillId="0" borderId="18" xfId="0" applyNumberFormat="1" applyFont="1" applyBorder="1"/>
    <xf numFmtId="2" fontId="10" fillId="0" borderId="29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2" fontId="10" fillId="0" borderId="59" xfId="0" applyNumberFormat="1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64" fontId="0" fillId="0" borderId="19" xfId="0" applyNumberFormat="1" applyBorder="1"/>
    <xf numFmtId="0" fontId="0" fillId="0" borderId="40" xfId="0" applyBorder="1"/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" fontId="0" fillId="2" borderId="17" xfId="0" applyNumberFormat="1" applyFill="1" applyBorder="1"/>
    <xf numFmtId="1" fontId="16" fillId="0" borderId="18" xfId="0" applyNumberFormat="1" applyFont="1" applyBorder="1"/>
    <xf numFmtId="164" fontId="16" fillId="0" borderId="17" xfId="0" applyNumberFormat="1" applyFont="1" applyBorder="1"/>
    <xf numFmtId="164" fontId="16" fillId="0" borderId="18" xfId="0" applyNumberFormat="1" applyFont="1" applyBorder="1"/>
    <xf numFmtId="1" fontId="16" fillId="0" borderId="43" xfId="0" applyNumberFormat="1" applyFont="1" applyBorder="1"/>
    <xf numFmtId="164" fontId="16" fillId="0" borderId="44" xfId="0" applyNumberFormat="1" applyFont="1" applyBorder="1"/>
    <xf numFmtId="164" fontId="16" fillId="0" borderId="46" xfId="0" applyNumberFormat="1" applyFont="1" applyBorder="1"/>
    <xf numFmtId="0" fontId="0" fillId="0" borderId="51" xfId="0" applyBorder="1"/>
    <xf numFmtId="0" fontId="0" fillId="0" borderId="59" xfId="0" applyBorder="1"/>
    <xf numFmtId="0" fontId="0" fillId="0" borderId="35" xfId="0" applyBorder="1" applyAlignment="1">
      <alignment horizontal="center"/>
    </xf>
    <xf numFmtId="1" fontId="0" fillId="0" borderId="60" xfId="0" applyNumberFormat="1" applyBorder="1"/>
    <xf numFmtId="1" fontId="0" fillId="0" borderId="56" xfId="0" applyNumberFormat="1" applyBorder="1"/>
    <xf numFmtId="164" fontId="0" fillId="0" borderId="56" xfId="0" applyNumberFormat="1" applyBorder="1"/>
    <xf numFmtId="0" fontId="0" fillId="0" borderId="35" xfId="0" applyBorder="1"/>
    <xf numFmtId="0" fontId="22" fillId="0" borderId="0" xfId="0" applyFont="1"/>
    <xf numFmtId="164" fontId="27" fillId="0" borderId="0" xfId="0" applyNumberFormat="1" applyFont="1"/>
    <xf numFmtId="1" fontId="11" fillId="0" borderId="0" xfId="0" applyNumberFormat="1" applyFont="1"/>
    <xf numFmtId="164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&#1075;&#1086;&#1076;/&#1058;&#1072;&#1088;&#1080;&#1092;&#1085;&#1072;&#1103;%20&#1089;&#1084;&#1077;&#1090;&#1072;%20&#1085;&#1072;%20&#1082;&#1086;&#1084;&#1091;&#1085;&#1072;&#1083;&#1100;&#1085;.&#1091;&#1089;&#1083;&#1091;&#1075;&#1080;%202015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снабжение январь"/>
      <sheetName val="Водоснабжение февраль"/>
      <sheetName val="Водоснабжение март"/>
      <sheetName val="Водоснаб. 1 кв."/>
      <sheetName val="Водоснабжение апрель"/>
      <sheetName val="Водоснабжение май"/>
      <sheetName val="Водоснабжение июнь"/>
      <sheetName val="Водоснаб. 2 кв. "/>
      <sheetName val="Водоснабжение июль "/>
      <sheetName val="Водоснабжение август"/>
      <sheetName val="Водоснабжение сентябрь"/>
      <sheetName val="Водоснаб. 3 кв.  "/>
      <sheetName val="Водоснабжение октябрь"/>
      <sheetName val="Водоснабжение ноябрь"/>
      <sheetName val="Водоснабжение декабрь"/>
      <sheetName val="Водоснаб. 4 кв.  "/>
      <sheetName val="Водоснаб.  год "/>
      <sheetName val="Эл.энергия январь"/>
      <sheetName val="Эл.энергия февраль"/>
      <sheetName val="Эл.энергия март"/>
      <sheetName val="Эл.энергия 1 кв."/>
      <sheetName val="Эл.энергия апрель "/>
      <sheetName val="Эл.энергия май "/>
      <sheetName val="Эл.энергия июнь"/>
      <sheetName val="Эл.энергия 2 кв."/>
      <sheetName val="Эл.энергия 1 пол."/>
      <sheetName val="Эл.энергия июль"/>
      <sheetName val="Эл.энергия август"/>
      <sheetName val="Эл.энергия сентябрь"/>
      <sheetName val="Эл.энергия 3 кв. "/>
      <sheetName val="Эл.энергия октябрь"/>
      <sheetName val="Эл.энергия ноябрь"/>
      <sheetName val="Эл.энергия декабрь"/>
      <sheetName val="Эл.энергия 4 кв. "/>
      <sheetName val="Эл.энергия  год "/>
      <sheetName val="Эл.энергия  год  (2)"/>
      <sheetName val="Канализация январь "/>
      <sheetName val="Канализация февраль"/>
      <sheetName val="Канализация март"/>
      <sheetName val="Канализация 1 кв."/>
      <sheetName val="Канализация апрель"/>
      <sheetName val="Канализация май"/>
      <sheetName val="Канализация июнь"/>
      <sheetName val="Канализация 2 кв."/>
      <sheetName val="Канализация июль"/>
      <sheetName val="Канализация август"/>
      <sheetName val="Канализация сентябрь"/>
      <sheetName val="Канализация 3 кв. "/>
      <sheetName val="Канализация октябрь"/>
      <sheetName val="Канализация ноябрь"/>
      <sheetName val="Канализация декабрь"/>
      <sheetName val="Канализация 4 кв.  "/>
      <sheetName val="Канализация  год "/>
      <sheetName val="Тепло январь"/>
      <sheetName val="Тепло февраль"/>
      <sheetName val="Тепло март"/>
      <sheetName val="Тепло 1 кв."/>
      <sheetName val="Тепло апрель"/>
      <sheetName val="Тепло май"/>
      <sheetName val="Тепло июнь"/>
      <sheetName val="Тепло 2 кв. "/>
      <sheetName val="Тепло июль"/>
      <sheetName val="Тепло август"/>
      <sheetName val="Тепло сентябрь"/>
      <sheetName val="Тепло 3 кв.  "/>
      <sheetName val="Тепло октябрь"/>
      <sheetName val="Тепло ноябрь"/>
      <sheetName val="Тепло декабрь"/>
      <sheetName val="Тепло 4 кв.  "/>
      <sheetName val="Тепло год "/>
      <sheetName val="Информация помесячно факт 15 г"/>
    </sheetNames>
    <sheetDataSet>
      <sheetData sheetId="0"/>
      <sheetData sheetId="1"/>
      <sheetData sheetId="2"/>
      <sheetData sheetId="3">
        <row r="23">
          <cell r="F23">
            <v>84700</v>
          </cell>
          <cell r="G23">
            <v>9099.35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235200</v>
          </cell>
          <cell r="G28">
            <v>26898.160000000003</v>
          </cell>
        </row>
        <row r="29">
          <cell r="F29">
            <v>0</v>
          </cell>
          <cell r="G29">
            <v>0</v>
          </cell>
        </row>
        <row r="32">
          <cell r="F32">
            <v>480400</v>
          </cell>
          <cell r="G32">
            <v>56689.569999999992</v>
          </cell>
        </row>
        <row r="33">
          <cell r="F33">
            <v>49500</v>
          </cell>
          <cell r="G33">
            <v>5851.67</v>
          </cell>
        </row>
        <row r="34">
          <cell r="F34">
            <v>539700</v>
          </cell>
          <cell r="G34">
            <v>63501.19</v>
          </cell>
        </row>
        <row r="37">
          <cell r="F37">
            <v>0</v>
          </cell>
          <cell r="G37">
            <v>0</v>
          </cell>
        </row>
        <row r="41">
          <cell r="F41">
            <v>2400</v>
          </cell>
          <cell r="G41">
            <v>282.32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1200</v>
          </cell>
          <cell r="G47">
            <v>155.63999999999999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</row>
        <row r="50">
          <cell r="F50">
            <v>159100</v>
          </cell>
          <cell r="G50">
            <v>17809.789999999997</v>
          </cell>
        </row>
        <row r="51">
          <cell r="F51">
            <v>0</v>
          </cell>
          <cell r="G51">
            <v>0</v>
          </cell>
        </row>
        <row r="54">
          <cell r="F54">
            <v>300</v>
          </cell>
          <cell r="G54">
            <v>35.29</v>
          </cell>
        </row>
        <row r="55">
          <cell r="F55">
            <v>0</v>
          </cell>
          <cell r="G55">
            <v>0</v>
          </cell>
        </row>
        <row r="56">
          <cell r="F56">
            <v>0</v>
          </cell>
          <cell r="G56">
            <v>0</v>
          </cell>
        </row>
        <row r="57">
          <cell r="F57">
            <v>0</v>
          </cell>
          <cell r="G57">
            <v>0</v>
          </cell>
        </row>
        <row r="60">
          <cell r="F60">
            <v>11600</v>
          </cell>
          <cell r="G60">
            <v>1270.7799999999997</v>
          </cell>
        </row>
        <row r="61">
          <cell r="F61">
            <v>400</v>
          </cell>
          <cell r="G61">
            <v>47.849999999999994</v>
          </cell>
        </row>
        <row r="62">
          <cell r="F62">
            <v>0</v>
          </cell>
          <cell r="G62">
            <v>0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31100</v>
          </cell>
          <cell r="G65">
            <v>4161.18</v>
          </cell>
        </row>
        <row r="66">
          <cell r="F66">
            <v>0</v>
          </cell>
          <cell r="G66">
            <v>0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F71">
            <v>0</v>
          </cell>
          <cell r="G71">
            <v>0</v>
          </cell>
        </row>
        <row r="72">
          <cell r="F72">
            <v>0</v>
          </cell>
          <cell r="G72">
            <v>0</v>
          </cell>
        </row>
        <row r="73">
          <cell r="F73">
            <v>2800</v>
          </cell>
          <cell r="G73">
            <v>320.53999999999996</v>
          </cell>
        </row>
        <row r="74">
          <cell r="F74">
            <v>167900</v>
          </cell>
          <cell r="G74">
            <v>20613.68</v>
          </cell>
        </row>
        <row r="75">
          <cell r="F75">
            <v>15400</v>
          </cell>
          <cell r="G75">
            <v>2060.52</v>
          </cell>
        </row>
        <row r="80">
          <cell r="F80">
            <v>72683</v>
          </cell>
          <cell r="G80">
            <v>8689.130799999999</v>
          </cell>
        </row>
        <row r="81">
          <cell r="F81">
            <v>7734</v>
          </cell>
          <cell r="G81">
            <v>928.00649999999996</v>
          </cell>
        </row>
        <row r="82">
          <cell r="F82">
            <v>0</v>
          </cell>
          <cell r="G82">
            <v>0</v>
          </cell>
        </row>
        <row r="83">
          <cell r="F83">
            <v>6572</v>
          </cell>
          <cell r="G83">
            <v>781.23119999999994</v>
          </cell>
        </row>
        <row r="84">
          <cell r="G84">
            <v>0</v>
          </cell>
        </row>
        <row r="85"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0</v>
          </cell>
        </row>
        <row r="88">
          <cell r="F88">
            <v>0</v>
          </cell>
          <cell r="G88">
            <v>0</v>
          </cell>
        </row>
        <row r="89">
          <cell r="F89">
            <v>0</v>
          </cell>
          <cell r="G89">
            <v>0</v>
          </cell>
        </row>
        <row r="90">
          <cell r="F90">
            <v>3837</v>
          </cell>
          <cell r="G90">
            <v>460.61329999999998</v>
          </cell>
        </row>
        <row r="91">
          <cell r="F91">
            <v>0</v>
          </cell>
          <cell r="G91">
            <v>0</v>
          </cell>
        </row>
        <row r="92">
          <cell r="G92">
            <v>0</v>
          </cell>
        </row>
        <row r="93">
          <cell r="F93">
            <v>0</v>
          </cell>
          <cell r="G93">
            <v>0</v>
          </cell>
        </row>
        <row r="94">
          <cell r="F94">
            <v>0</v>
          </cell>
          <cell r="G94">
            <v>0</v>
          </cell>
        </row>
        <row r="96">
          <cell r="F96">
            <v>0</v>
          </cell>
          <cell r="G96">
            <v>0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0</v>
          </cell>
        </row>
        <row r="100">
          <cell r="F100">
            <v>0</v>
          </cell>
          <cell r="G100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36</v>
          </cell>
          <cell r="G102">
            <v>4.2832999999999997</v>
          </cell>
        </row>
        <row r="103">
          <cell r="F103">
            <v>0</v>
          </cell>
          <cell r="G103">
            <v>0</v>
          </cell>
        </row>
        <row r="104">
          <cell r="F104">
            <v>0</v>
          </cell>
          <cell r="G104">
            <v>0</v>
          </cell>
        </row>
        <row r="105">
          <cell r="F105">
            <v>8395</v>
          </cell>
          <cell r="G105">
            <v>999.33349999999996</v>
          </cell>
        </row>
        <row r="106">
          <cell r="F106">
            <v>0</v>
          </cell>
          <cell r="G106">
            <v>0</v>
          </cell>
        </row>
        <row r="107">
          <cell r="F107">
            <v>200</v>
          </cell>
          <cell r="G107">
            <v>23.198399999999999</v>
          </cell>
        </row>
        <row r="108">
          <cell r="F108">
            <v>0</v>
          </cell>
          <cell r="G108">
            <v>0</v>
          </cell>
        </row>
        <row r="109">
          <cell r="F109">
            <v>0</v>
          </cell>
          <cell r="G109">
            <v>0</v>
          </cell>
        </row>
        <row r="110">
          <cell r="F110">
            <v>0</v>
          </cell>
          <cell r="G110">
            <v>0</v>
          </cell>
        </row>
        <row r="111">
          <cell r="F111">
            <v>0</v>
          </cell>
          <cell r="G111">
            <v>0</v>
          </cell>
        </row>
        <row r="112">
          <cell r="F112">
            <v>0</v>
          </cell>
          <cell r="G112">
            <v>0</v>
          </cell>
        </row>
        <row r="113">
          <cell r="F113">
            <v>0</v>
          </cell>
          <cell r="G113">
            <v>0</v>
          </cell>
        </row>
        <row r="114">
          <cell r="F114">
            <v>0</v>
          </cell>
          <cell r="G114">
            <v>0</v>
          </cell>
        </row>
        <row r="115">
          <cell r="F115">
            <v>0</v>
          </cell>
          <cell r="G115">
            <v>0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0</v>
          </cell>
        </row>
        <row r="118">
          <cell r="F118">
            <v>0</v>
          </cell>
          <cell r="G118">
            <v>0</v>
          </cell>
        </row>
        <row r="119">
          <cell r="F119">
            <v>0</v>
          </cell>
          <cell r="G119">
            <v>0</v>
          </cell>
        </row>
        <row r="120">
          <cell r="F120">
            <v>342</v>
          </cell>
          <cell r="G120">
            <v>38.852400000000003</v>
          </cell>
        </row>
        <row r="121">
          <cell r="F121">
            <v>0</v>
          </cell>
          <cell r="G121">
            <v>0</v>
          </cell>
        </row>
        <row r="122">
          <cell r="F122">
            <v>0</v>
          </cell>
          <cell r="G122">
            <v>0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8672</v>
          </cell>
          <cell r="G125">
            <v>1086.903</v>
          </cell>
        </row>
        <row r="126">
          <cell r="F126">
            <v>1234</v>
          </cell>
          <cell r="G126">
            <v>164.9862</v>
          </cell>
        </row>
        <row r="127">
          <cell r="F127">
            <v>0</v>
          </cell>
          <cell r="G127">
            <v>0</v>
          </cell>
        </row>
        <row r="128">
          <cell r="F128">
            <v>2369</v>
          </cell>
          <cell r="G128">
            <v>274.8288</v>
          </cell>
        </row>
        <row r="129">
          <cell r="F129">
            <v>0</v>
          </cell>
          <cell r="G129">
            <v>0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122780</v>
          </cell>
          <cell r="G132">
            <v>14843.753799999999</v>
          </cell>
        </row>
        <row r="133">
          <cell r="F133">
            <v>2761</v>
          </cell>
          <cell r="G133">
            <v>310.02300000000002</v>
          </cell>
        </row>
        <row r="145">
          <cell r="G145">
            <v>0</v>
          </cell>
        </row>
        <row r="148">
          <cell r="F148">
            <v>153241.69999999998</v>
          </cell>
          <cell r="G148">
            <v>17437.03</v>
          </cell>
        </row>
        <row r="149">
          <cell r="F149">
            <v>12910</v>
          </cell>
          <cell r="G149">
            <v>1469</v>
          </cell>
        </row>
        <row r="150">
          <cell r="F150">
            <v>1469</v>
          </cell>
          <cell r="G150">
            <v>1469</v>
          </cell>
        </row>
      </sheetData>
      <sheetData sheetId="4"/>
      <sheetData sheetId="5"/>
      <sheetData sheetId="6"/>
      <sheetData sheetId="7">
        <row r="23">
          <cell r="F23">
            <v>9800</v>
          </cell>
          <cell r="G23">
            <v>1944.7400000000002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100</v>
          </cell>
          <cell r="G27">
            <v>14.149999999999999</v>
          </cell>
        </row>
        <row r="28">
          <cell r="F28">
            <v>97500</v>
          </cell>
          <cell r="G28">
            <v>22524.210000000003</v>
          </cell>
        </row>
        <row r="29">
          <cell r="G29">
            <v>0</v>
          </cell>
        </row>
        <row r="32">
          <cell r="F32">
            <v>431200</v>
          </cell>
          <cell r="G32">
            <v>87936.8</v>
          </cell>
        </row>
        <row r="33">
          <cell r="F33">
            <v>42600</v>
          </cell>
          <cell r="G33">
            <v>8472.9</v>
          </cell>
        </row>
        <row r="34">
          <cell r="F34">
            <v>538400</v>
          </cell>
          <cell r="G34">
            <v>106886.82</v>
          </cell>
        </row>
        <row r="37">
          <cell r="F37">
            <v>0</v>
          </cell>
          <cell r="G37">
            <v>0</v>
          </cell>
        </row>
        <row r="41">
          <cell r="F41">
            <v>2400</v>
          </cell>
          <cell r="G41">
            <v>475.92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1600</v>
          </cell>
          <cell r="G47">
            <v>326.26</v>
          </cell>
        </row>
        <row r="48">
          <cell r="G48">
            <v>0</v>
          </cell>
        </row>
        <row r="49">
          <cell r="F49">
            <v>0</v>
          </cell>
        </row>
        <row r="50">
          <cell r="F50">
            <v>0</v>
          </cell>
          <cell r="G50">
            <v>0</v>
          </cell>
        </row>
        <row r="51">
          <cell r="G51">
            <v>0</v>
          </cell>
        </row>
        <row r="54">
          <cell r="F54">
            <v>500</v>
          </cell>
          <cell r="G54">
            <v>90.17</v>
          </cell>
        </row>
        <row r="55">
          <cell r="F55">
            <v>0</v>
          </cell>
          <cell r="G55">
            <v>0</v>
          </cell>
        </row>
        <row r="56">
          <cell r="F56">
            <v>0</v>
          </cell>
          <cell r="G56">
            <v>0</v>
          </cell>
        </row>
        <row r="57">
          <cell r="F57">
            <v>0</v>
          </cell>
          <cell r="G57">
            <v>0</v>
          </cell>
        </row>
        <row r="60">
          <cell r="F60">
            <v>92600</v>
          </cell>
          <cell r="G60">
            <v>15207.439999999999</v>
          </cell>
        </row>
        <row r="61">
          <cell r="F61">
            <v>300</v>
          </cell>
          <cell r="G61">
            <v>59.49</v>
          </cell>
        </row>
        <row r="62">
          <cell r="F62">
            <v>0</v>
          </cell>
          <cell r="G62">
            <v>0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0</v>
          </cell>
          <cell r="G66">
            <v>0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F71">
            <v>0</v>
          </cell>
          <cell r="G71">
            <v>0</v>
          </cell>
        </row>
        <row r="72">
          <cell r="F72">
            <v>1800</v>
          </cell>
          <cell r="G72">
            <v>254.7</v>
          </cell>
        </row>
        <row r="73">
          <cell r="F73">
            <v>100</v>
          </cell>
          <cell r="G73">
            <v>28.810000000000002</v>
          </cell>
        </row>
        <row r="74">
          <cell r="F74">
            <v>93400</v>
          </cell>
          <cell r="G74">
            <v>17354.28</v>
          </cell>
        </row>
        <row r="75">
          <cell r="F75">
            <v>0</v>
          </cell>
          <cell r="G75">
            <v>0</v>
          </cell>
        </row>
        <row r="80">
          <cell r="F80">
            <v>69139</v>
          </cell>
          <cell r="G80">
            <v>14113.3053</v>
          </cell>
        </row>
        <row r="81">
          <cell r="F81">
            <v>7194</v>
          </cell>
          <cell r="G81">
            <v>1469.1112000000003</v>
          </cell>
        </row>
        <row r="82">
          <cell r="F82">
            <v>0</v>
          </cell>
          <cell r="G82">
            <v>0</v>
          </cell>
        </row>
        <row r="83">
          <cell r="F83">
            <v>13014</v>
          </cell>
          <cell r="G83">
            <v>2075.6707999999999</v>
          </cell>
        </row>
        <row r="84">
          <cell r="G84">
            <v>0</v>
          </cell>
        </row>
        <row r="85"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0</v>
          </cell>
        </row>
        <row r="88">
          <cell r="F88">
            <v>0</v>
          </cell>
          <cell r="G88">
            <v>0</v>
          </cell>
        </row>
        <row r="89">
          <cell r="F89">
            <v>0</v>
          </cell>
          <cell r="G89">
            <v>0</v>
          </cell>
        </row>
        <row r="90">
          <cell r="F90">
            <v>3573</v>
          </cell>
          <cell r="G90">
            <v>726.17570000000001</v>
          </cell>
        </row>
        <row r="91">
          <cell r="F91">
            <v>0</v>
          </cell>
          <cell r="G91">
            <v>0</v>
          </cell>
        </row>
        <row r="92">
          <cell r="G92">
            <v>0</v>
          </cell>
        </row>
        <row r="93">
          <cell r="F93">
            <v>0</v>
          </cell>
          <cell r="G93">
            <v>0</v>
          </cell>
        </row>
        <row r="94">
          <cell r="F94">
            <v>0</v>
          </cell>
          <cell r="G94">
            <v>0</v>
          </cell>
        </row>
        <row r="96">
          <cell r="F96">
            <v>0</v>
          </cell>
          <cell r="G96">
            <v>0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0</v>
          </cell>
        </row>
        <row r="100">
          <cell r="F100">
            <v>0</v>
          </cell>
          <cell r="G100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36</v>
          </cell>
          <cell r="G102">
            <v>7.3844000000000012</v>
          </cell>
        </row>
        <row r="103">
          <cell r="F103">
            <v>0</v>
          </cell>
          <cell r="G103">
            <v>0</v>
          </cell>
        </row>
        <row r="104">
          <cell r="F104">
            <v>0</v>
          </cell>
          <cell r="G104">
            <v>0</v>
          </cell>
        </row>
        <row r="105">
          <cell r="F105">
            <v>7847</v>
          </cell>
          <cell r="G105">
            <v>1578.1052999999999</v>
          </cell>
        </row>
        <row r="106">
          <cell r="F106">
            <v>0</v>
          </cell>
          <cell r="G106">
            <v>0</v>
          </cell>
        </row>
        <row r="107">
          <cell r="F107">
            <v>0</v>
          </cell>
          <cell r="G107">
            <v>0</v>
          </cell>
        </row>
        <row r="108">
          <cell r="F108">
            <v>9</v>
          </cell>
          <cell r="G108">
            <v>1.2734999999999999</v>
          </cell>
        </row>
        <row r="109">
          <cell r="F109">
            <v>648</v>
          </cell>
          <cell r="G109">
            <v>186.68880000000001</v>
          </cell>
        </row>
        <row r="110">
          <cell r="F110">
            <v>0</v>
          </cell>
          <cell r="G110">
            <v>0</v>
          </cell>
        </row>
        <row r="111">
          <cell r="F111">
            <v>0</v>
          </cell>
          <cell r="G111">
            <v>0</v>
          </cell>
        </row>
        <row r="112">
          <cell r="F112">
            <v>259</v>
          </cell>
          <cell r="G112">
            <v>42.8127</v>
          </cell>
        </row>
        <row r="113">
          <cell r="F113">
            <v>0</v>
          </cell>
          <cell r="G113">
            <v>0</v>
          </cell>
        </row>
        <row r="114">
          <cell r="F114">
            <v>0</v>
          </cell>
          <cell r="G114">
            <v>0</v>
          </cell>
        </row>
        <row r="115">
          <cell r="F115">
            <v>0</v>
          </cell>
          <cell r="G115">
            <v>0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0</v>
          </cell>
        </row>
        <row r="118">
          <cell r="F118">
            <v>0</v>
          </cell>
          <cell r="G118">
            <v>0</v>
          </cell>
        </row>
        <row r="119">
          <cell r="F119">
            <v>0</v>
          </cell>
          <cell r="G119">
            <v>0</v>
          </cell>
        </row>
        <row r="120">
          <cell r="F120">
            <v>333</v>
          </cell>
          <cell r="G120">
            <v>60.235499999999995</v>
          </cell>
        </row>
        <row r="121">
          <cell r="F121">
            <v>1950</v>
          </cell>
          <cell r="G121">
            <v>561.79500000000007</v>
          </cell>
        </row>
        <row r="122">
          <cell r="F122">
            <v>0</v>
          </cell>
          <cell r="G122">
            <v>0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3053</v>
          </cell>
          <cell r="G125">
            <v>629.24130000000002</v>
          </cell>
        </row>
        <row r="126">
          <cell r="F126">
            <v>506</v>
          </cell>
          <cell r="G126">
            <v>76.290199999999999</v>
          </cell>
        </row>
        <row r="127">
          <cell r="F127">
            <v>0</v>
          </cell>
          <cell r="G127">
            <v>0</v>
          </cell>
        </row>
        <row r="128">
          <cell r="F128">
            <v>92</v>
          </cell>
          <cell r="G128">
            <v>26.505200000000002</v>
          </cell>
        </row>
        <row r="129">
          <cell r="F129">
            <v>0</v>
          </cell>
          <cell r="G129">
            <v>0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115815</v>
          </cell>
          <cell r="G132">
            <v>23055.752100000002</v>
          </cell>
        </row>
        <row r="133">
          <cell r="F133">
            <v>1860</v>
          </cell>
          <cell r="G133">
            <v>397.07740000000001</v>
          </cell>
        </row>
        <row r="134">
          <cell r="G134">
            <v>0</v>
          </cell>
        </row>
        <row r="136">
          <cell r="F136">
            <v>0</v>
          </cell>
          <cell r="G136">
            <v>0</v>
          </cell>
        </row>
        <row r="137">
          <cell r="F137">
            <v>0</v>
          </cell>
          <cell r="G137">
            <v>0</v>
          </cell>
        </row>
        <row r="138">
          <cell r="F138">
            <v>0</v>
          </cell>
          <cell r="G138">
            <v>0</v>
          </cell>
        </row>
        <row r="139">
          <cell r="F139">
            <v>0</v>
          </cell>
          <cell r="G139">
            <v>0</v>
          </cell>
        </row>
        <row r="140">
          <cell r="F140">
            <v>0</v>
          </cell>
          <cell r="G140">
            <v>0</v>
          </cell>
        </row>
        <row r="141">
          <cell r="F141">
            <v>0</v>
          </cell>
          <cell r="G141">
            <v>0</v>
          </cell>
        </row>
        <row r="142">
          <cell r="G142">
            <v>0</v>
          </cell>
        </row>
        <row r="143">
          <cell r="F143">
            <v>0</v>
          </cell>
          <cell r="G143">
            <v>0</v>
          </cell>
        </row>
        <row r="144">
          <cell r="F144">
            <v>0</v>
          </cell>
          <cell r="G144">
            <v>0</v>
          </cell>
        </row>
        <row r="145">
          <cell r="F145">
            <v>0</v>
          </cell>
          <cell r="G145">
            <v>0</v>
          </cell>
        </row>
        <row r="148">
          <cell r="F148">
            <v>211843.9</v>
          </cell>
          <cell r="G148">
            <v>37853.4</v>
          </cell>
        </row>
        <row r="149">
          <cell r="F149">
            <v>17847</v>
          </cell>
          <cell r="G149">
            <v>3189</v>
          </cell>
        </row>
        <row r="150">
          <cell r="F150">
            <v>3189</v>
          </cell>
          <cell r="G150">
            <v>3189</v>
          </cell>
        </row>
      </sheetData>
      <sheetData sheetId="8"/>
      <sheetData sheetId="9"/>
      <sheetData sheetId="10"/>
      <sheetData sheetId="11"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65900</v>
          </cell>
          <cell r="G28">
            <v>13635</v>
          </cell>
        </row>
        <row r="29">
          <cell r="F29">
            <v>0</v>
          </cell>
          <cell r="G29">
            <v>0</v>
          </cell>
        </row>
        <row r="32">
          <cell r="F32">
            <v>516900</v>
          </cell>
          <cell r="G32">
            <v>108464.4</v>
          </cell>
        </row>
        <row r="33">
          <cell r="F33">
            <v>55400</v>
          </cell>
          <cell r="G33">
            <v>11684.300000000001</v>
          </cell>
        </row>
        <row r="34">
          <cell r="F34">
            <v>531000</v>
          </cell>
          <cell r="G34">
            <v>109350.6</v>
          </cell>
        </row>
        <row r="37">
          <cell r="F37">
            <v>0</v>
          </cell>
          <cell r="G37">
            <v>0</v>
          </cell>
        </row>
        <row r="41">
          <cell r="F41">
            <v>2400</v>
          </cell>
          <cell r="G41">
            <v>494.2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1000</v>
          </cell>
          <cell r="G47">
            <v>183.5</v>
          </cell>
        </row>
        <row r="48">
          <cell r="F48">
            <v>0</v>
          </cell>
          <cell r="G48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4">
          <cell r="F54">
            <v>600</v>
          </cell>
          <cell r="G54">
            <v>123.6</v>
          </cell>
        </row>
        <row r="55">
          <cell r="F55">
            <v>0</v>
          </cell>
          <cell r="G55">
            <v>0</v>
          </cell>
        </row>
        <row r="56">
          <cell r="F56">
            <v>0</v>
          </cell>
          <cell r="G56">
            <v>0</v>
          </cell>
        </row>
        <row r="57">
          <cell r="F57">
            <v>0</v>
          </cell>
          <cell r="G57">
            <v>0</v>
          </cell>
        </row>
        <row r="60">
          <cell r="F60">
            <v>5800</v>
          </cell>
          <cell r="G60">
            <v>1407.7</v>
          </cell>
        </row>
        <row r="61">
          <cell r="F61">
            <v>300</v>
          </cell>
          <cell r="G61">
            <v>61.8</v>
          </cell>
        </row>
        <row r="62">
          <cell r="F62">
            <v>0</v>
          </cell>
          <cell r="G62">
            <v>0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0</v>
          </cell>
          <cell r="G66">
            <v>0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F71">
            <v>3700</v>
          </cell>
          <cell r="G71">
            <v>619</v>
          </cell>
        </row>
        <row r="72">
          <cell r="F72">
            <v>0</v>
          </cell>
          <cell r="G72">
            <v>0</v>
          </cell>
        </row>
        <row r="73">
          <cell r="F73">
            <v>0</v>
          </cell>
          <cell r="G73">
            <v>0</v>
          </cell>
        </row>
        <row r="74">
          <cell r="F74">
            <v>103800</v>
          </cell>
          <cell r="G74">
            <v>21513.200000000001</v>
          </cell>
        </row>
        <row r="75">
          <cell r="F75">
            <v>0</v>
          </cell>
          <cell r="G75">
            <v>0</v>
          </cell>
        </row>
        <row r="80">
          <cell r="F80">
            <v>72521</v>
          </cell>
          <cell r="G80">
            <v>15240.4</v>
          </cell>
        </row>
        <row r="81">
          <cell r="F81">
            <v>8101</v>
          </cell>
          <cell r="G81">
            <v>1703.7</v>
          </cell>
        </row>
        <row r="82">
          <cell r="F82">
            <v>0</v>
          </cell>
          <cell r="G82">
            <v>0</v>
          </cell>
        </row>
        <row r="83">
          <cell r="F83">
            <v>4243</v>
          </cell>
          <cell r="G83">
            <v>877.4</v>
          </cell>
        </row>
        <row r="84">
          <cell r="G84">
            <v>0</v>
          </cell>
        </row>
        <row r="85"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0</v>
          </cell>
        </row>
        <row r="88">
          <cell r="F88">
            <v>0</v>
          </cell>
          <cell r="G88">
            <v>0</v>
          </cell>
        </row>
        <row r="89">
          <cell r="F89">
            <v>0</v>
          </cell>
          <cell r="G89">
            <v>0</v>
          </cell>
        </row>
        <row r="90">
          <cell r="F90">
            <v>3349</v>
          </cell>
          <cell r="G90">
            <v>700.5</v>
          </cell>
        </row>
        <row r="91">
          <cell r="F91">
            <v>0</v>
          </cell>
          <cell r="G91">
            <v>0</v>
          </cell>
        </row>
        <row r="92">
          <cell r="G92">
            <v>0</v>
          </cell>
        </row>
        <row r="93">
          <cell r="F93">
            <v>0</v>
          </cell>
          <cell r="G93">
            <v>0</v>
          </cell>
        </row>
        <row r="94">
          <cell r="F94">
            <v>0</v>
          </cell>
          <cell r="G94">
            <v>0</v>
          </cell>
        </row>
        <row r="96">
          <cell r="F96">
            <v>0</v>
          </cell>
          <cell r="G96">
            <v>0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0</v>
          </cell>
        </row>
        <row r="100">
          <cell r="F100">
            <v>0</v>
          </cell>
          <cell r="G100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35</v>
          </cell>
          <cell r="G102">
            <v>6.9965000000000002</v>
          </cell>
        </row>
        <row r="103">
          <cell r="F103">
            <v>0</v>
          </cell>
          <cell r="G103">
            <v>0</v>
          </cell>
        </row>
        <row r="104">
          <cell r="F104">
            <v>0</v>
          </cell>
          <cell r="G104">
            <v>0</v>
          </cell>
        </row>
        <row r="105">
          <cell r="F105">
            <v>7630</v>
          </cell>
          <cell r="G105">
            <v>1600.6</v>
          </cell>
        </row>
        <row r="106">
          <cell r="F106">
            <v>0</v>
          </cell>
          <cell r="G106">
            <v>0</v>
          </cell>
        </row>
        <row r="107">
          <cell r="F107">
            <v>432</v>
          </cell>
          <cell r="G107">
            <v>89.8</v>
          </cell>
        </row>
        <row r="108">
          <cell r="F108">
            <v>0</v>
          </cell>
          <cell r="G108">
            <v>0</v>
          </cell>
        </row>
        <row r="109">
          <cell r="F109">
            <v>0</v>
          </cell>
          <cell r="G109">
            <v>0</v>
          </cell>
        </row>
        <row r="110">
          <cell r="F110">
            <v>0</v>
          </cell>
          <cell r="G110">
            <v>0</v>
          </cell>
        </row>
        <row r="111">
          <cell r="F111">
            <v>0</v>
          </cell>
          <cell r="G111">
            <v>0</v>
          </cell>
        </row>
        <row r="112">
          <cell r="F112">
            <v>0</v>
          </cell>
          <cell r="G112">
            <v>0</v>
          </cell>
        </row>
        <row r="113">
          <cell r="F113">
            <v>0</v>
          </cell>
          <cell r="G113">
            <v>0</v>
          </cell>
        </row>
        <row r="114">
          <cell r="F114">
            <v>0</v>
          </cell>
          <cell r="G114">
            <v>0</v>
          </cell>
        </row>
        <row r="115">
          <cell r="F115">
            <v>0</v>
          </cell>
          <cell r="G115">
            <v>0</v>
          </cell>
        </row>
        <row r="116">
          <cell r="F116">
            <v>0</v>
          </cell>
          <cell r="G116">
            <v>0</v>
          </cell>
        </row>
        <row r="117">
          <cell r="F117">
            <v>-1E-3</v>
          </cell>
          <cell r="G117">
            <v>0</v>
          </cell>
        </row>
        <row r="118">
          <cell r="F118">
            <v>0</v>
          </cell>
          <cell r="G118">
            <v>0</v>
          </cell>
        </row>
        <row r="119">
          <cell r="F119">
            <v>0</v>
          </cell>
          <cell r="G119">
            <v>0</v>
          </cell>
        </row>
        <row r="120">
          <cell r="F120">
            <v>1363</v>
          </cell>
          <cell r="G120">
            <v>283.60000000000002</v>
          </cell>
        </row>
        <row r="121">
          <cell r="F121">
            <v>0</v>
          </cell>
          <cell r="G121">
            <v>0</v>
          </cell>
        </row>
        <row r="122">
          <cell r="F122">
            <v>0</v>
          </cell>
          <cell r="G122">
            <v>0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17093</v>
          </cell>
          <cell r="G125">
            <v>3980.5</v>
          </cell>
        </row>
        <row r="126">
          <cell r="F126">
            <v>54</v>
          </cell>
          <cell r="G126">
            <v>13.1</v>
          </cell>
        </row>
        <row r="127">
          <cell r="F127">
            <v>0</v>
          </cell>
          <cell r="G127">
            <v>0</v>
          </cell>
        </row>
        <row r="128">
          <cell r="F128">
            <v>0</v>
          </cell>
          <cell r="G128">
            <v>0</v>
          </cell>
        </row>
        <row r="129">
          <cell r="F129">
            <v>0</v>
          </cell>
          <cell r="G129">
            <v>0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107491</v>
          </cell>
          <cell r="G132">
            <v>22565.4</v>
          </cell>
        </row>
        <row r="133">
          <cell r="F133">
            <v>1776</v>
          </cell>
          <cell r="G133">
            <v>360.40000000000003</v>
          </cell>
        </row>
        <row r="134">
          <cell r="G134">
            <v>0</v>
          </cell>
        </row>
        <row r="136">
          <cell r="F136">
            <v>0</v>
          </cell>
          <cell r="G136">
            <v>0</v>
          </cell>
        </row>
        <row r="137">
          <cell r="F137">
            <v>0</v>
          </cell>
          <cell r="G137">
            <v>0</v>
          </cell>
        </row>
        <row r="138">
          <cell r="F138">
            <v>0</v>
          </cell>
          <cell r="G138">
            <v>0</v>
          </cell>
        </row>
        <row r="139">
          <cell r="F139">
            <v>0</v>
          </cell>
          <cell r="G139">
            <v>0</v>
          </cell>
        </row>
        <row r="140">
          <cell r="F140">
            <v>0</v>
          </cell>
          <cell r="G140">
            <v>0</v>
          </cell>
        </row>
        <row r="141">
          <cell r="F141">
            <v>0</v>
          </cell>
          <cell r="G141">
            <v>0</v>
          </cell>
        </row>
        <row r="142">
          <cell r="G142">
            <v>0</v>
          </cell>
        </row>
        <row r="143">
          <cell r="F143">
            <v>0</v>
          </cell>
          <cell r="G143">
            <v>0</v>
          </cell>
        </row>
        <row r="144">
          <cell r="F144">
            <v>0</v>
          </cell>
          <cell r="G144">
            <v>0</v>
          </cell>
        </row>
        <row r="145">
          <cell r="F145">
            <v>0</v>
          </cell>
          <cell r="G145">
            <v>0</v>
          </cell>
        </row>
        <row r="148">
          <cell r="F148">
            <v>265994.90000000002</v>
          </cell>
          <cell r="G148">
            <v>53177.600000000006</v>
          </cell>
        </row>
        <row r="149">
          <cell r="F149">
            <v>22409</v>
          </cell>
          <cell r="G149">
            <v>4480</v>
          </cell>
        </row>
        <row r="150">
          <cell r="F150">
            <v>4480</v>
          </cell>
          <cell r="G150">
            <v>4480</v>
          </cell>
        </row>
      </sheetData>
      <sheetData sheetId="12"/>
      <sheetData sheetId="13"/>
      <sheetData sheetId="14"/>
      <sheetData sheetId="15">
        <row r="23">
          <cell r="F23">
            <v>10000</v>
          </cell>
          <cell r="G23">
            <v>2205.8999999999996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244500</v>
          </cell>
          <cell r="G28">
            <v>42964</v>
          </cell>
        </row>
        <row r="29">
          <cell r="F29">
            <v>0</v>
          </cell>
          <cell r="G29">
            <v>0</v>
          </cell>
        </row>
        <row r="32">
          <cell r="F32">
            <v>572900</v>
          </cell>
          <cell r="G32">
            <v>115853.2</v>
          </cell>
        </row>
        <row r="33">
          <cell r="F33">
            <v>80600</v>
          </cell>
          <cell r="G33">
            <v>15261.2</v>
          </cell>
        </row>
        <row r="34">
          <cell r="F34">
            <v>507300</v>
          </cell>
          <cell r="G34">
            <v>105839.7</v>
          </cell>
        </row>
        <row r="37">
          <cell r="F37">
            <v>0</v>
          </cell>
          <cell r="G37">
            <v>0</v>
          </cell>
        </row>
        <row r="41">
          <cell r="F41">
            <v>2400</v>
          </cell>
          <cell r="G41">
            <v>500.8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1000</v>
          </cell>
          <cell r="G47">
            <v>234.2</v>
          </cell>
        </row>
        <row r="48">
          <cell r="F48">
            <v>0</v>
          </cell>
          <cell r="G48">
            <v>0</v>
          </cell>
        </row>
        <row r="50">
          <cell r="F50">
            <v>86700</v>
          </cell>
          <cell r="G50">
            <v>13655.3</v>
          </cell>
        </row>
        <row r="51">
          <cell r="F51">
            <v>0</v>
          </cell>
          <cell r="G51">
            <v>0</v>
          </cell>
        </row>
        <row r="54">
          <cell r="F54">
            <v>400</v>
          </cell>
          <cell r="G54">
            <v>92.999999999999986</v>
          </cell>
        </row>
        <row r="55">
          <cell r="F55">
            <v>0</v>
          </cell>
          <cell r="G55">
            <v>0</v>
          </cell>
        </row>
        <row r="56">
          <cell r="F56">
            <v>0</v>
          </cell>
          <cell r="G56">
            <v>0</v>
          </cell>
        </row>
        <row r="57">
          <cell r="F57">
            <v>0</v>
          </cell>
          <cell r="G57">
            <v>0</v>
          </cell>
        </row>
        <row r="60">
          <cell r="F60">
            <v>75700</v>
          </cell>
          <cell r="G60">
            <v>16964.099999999999</v>
          </cell>
        </row>
        <row r="61">
          <cell r="F61">
            <v>300</v>
          </cell>
          <cell r="G61">
            <v>62.599999999999994</v>
          </cell>
        </row>
        <row r="62">
          <cell r="F62">
            <v>2100</v>
          </cell>
          <cell r="G62">
            <v>638.79999999999995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6500</v>
          </cell>
          <cell r="G65">
            <v>1977.3</v>
          </cell>
        </row>
        <row r="66">
          <cell r="F66">
            <v>0</v>
          </cell>
          <cell r="G66">
            <v>0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F71">
            <v>10800</v>
          </cell>
          <cell r="G71">
            <v>1701</v>
          </cell>
        </row>
        <row r="72">
          <cell r="F72">
            <v>0</v>
          </cell>
          <cell r="G72">
            <v>0</v>
          </cell>
        </row>
        <row r="73">
          <cell r="F73">
            <v>4500</v>
          </cell>
          <cell r="G73">
            <v>719.5</v>
          </cell>
        </row>
        <row r="74">
          <cell r="F74">
            <v>167100</v>
          </cell>
          <cell r="G74">
            <v>32892.300000000003</v>
          </cell>
        </row>
        <row r="75">
          <cell r="F75">
            <v>0</v>
          </cell>
          <cell r="G75">
            <v>0</v>
          </cell>
        </row>
        <row r="80">
          <cell r="F80">
            <v>120549</v>
          </cell>
          <cell r="G80">
            <v>23247.199999999997</v>
          </cell>
        </row>
        <row r="81">
          <cell r="F81">
            <v>18183</v>
          </cell>
          <cell r="G81">
            <v>3309.5</v>
          </cell>
        </row>
        <row r="82">
          <cell r="F82">
            <v>0</v>
          </cell>
          <cell r="G82">
            <v>0</v>
          </cell>
        </row>
        <row r="83">
          <cell r="F83">
            <v>6166</v>
          </cell>
          <cell r="G83">
            <v>1190.0999999999999</v>
          </cell>
        </row>
        <row r="84">
          <cell r="G84">
            <v>0</v>
          </cell>
        </row>
        <row r="85"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0</v>
          </cell>
        </row>
        <row r="88">
          <cell r="F88">
            <v>0</v>
          </cell>
          <cell r="G88">
            <v>0</v>
          </cell>
        </row>
        <row r="89">
          <cell r="F89">
            <v>0</v>
          </cell>
          <cell r="G89">
            <v>0</v>
          </cell>
        </row>
        <row r="90">
          <cell r="F90">
            <v>5865</v>
          </cell>
          <cell r="G90">
            <v>1126.5999999999999</v>
          </cell>
        </row>
        <row r="91">
          <cell r="F91">
            <v>0</v>
          </cell>
          <cell r="G91">
            <v>0</v>
          </cell>
        </row>
        <row r="92">
          <cell r="G92">
            <v>0</v>
          </cell>
        </row>
        <row r="93">
          <cell r="F93">
            <v>0</v>
          </cell>
          <cell r="G93">
            <v>0</v>
          </cell>
        </row>
        <row r="94">
          <cell r="F94">
            <v>0</v>
          </cell>
          <cell r="G94">
            <v>0</v>
          </cell>
        </row>
        <row r="96">
          <cell r="F96">
            <v>0</v>
          </cell>
          <cell r="G96">
            <v>0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0</v>
          </cell>
        </row>
        <row r="100">
          <cell r="F100">
            <v>0</v>
          </cell>
          <cell r="G100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49</v>
          </cell>
          <cell r="G102">
            <v>9.6999999999999993</v>
          </cell>
        </row>
        <row r="103">
          <cell r="F103">
            <v>0</v>
          </cell>
          <cell r="G103">
            <v>0</v>
          </cell>
        </row>
        <row r="104">
          <cell r="F104">
            <v>0</v>
          </cell>
          <cell r="G104">
            <v>0</v>
          </cell>
        </row>
        <row r="105">
          <cell r="F105">
            <v>11972</v>
          </cell>
          <cell r="G105">
            <v>2299.8999999999996</v>
          </cell>
        </row>
        <row r="106">
          <cell r="F106">
            <v>0</v>
          </cell>
          <cell r="G106">
            <v>0</v>
          </cell>
        </row>
        <row r="107">
          <cell r="F107">
            <v>0</v>
          </cell>
          <cell r="G107">
            <v>0</v>
          </cell>
        </row>
        <row r="108">
          <cell r="F108">
            <v>0</v>
          </cell>
          <cell r="G108">
            <v>0</v>
          </cell>
        </row>
        <row r="109">
          <cell r="F109">
            <v>0</v>
          </cell>
          <cell r="G109">
            <v>0</v>
          </cell>
        </row>
        <row r="110">
          <cell r="F110">
            <v>0</v>
          </cell>
          <cell r="G110">
            <v>0</v>
          </cell>
        </row>
        <row r="111">
          <cell r="F111">
            <v>0</v>
          </cell>
          <cell r="G111">
            <v>0</v>
          </cell>
        </row>
        <row r="112">
          <cell r="F112">
            <v>0</v>
          </cell>
          <cell r="G112">
            <v>0</v>
          </cell>
        </row>
        <row r="113">
          <cell r="F113">
            <v>0</v>
          </cell>
          <cell r="G113">
            <v>0</v>
          </cell>
        </row>
        <row r="114">
          <cell r="F114">
            <v>0</v>
          </cell>
          <cell r="G114">
            <v>0</v>
          </cell>
        </row>
        <row r="115">
          <cell r="F115">
            <v>0</v>
          </cell>
          <cell r="G115">
            <v>0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0</v>
          </cell>
        </row>
        <row r="118">
          <cell r="F118">
            <v>0</v>
          </cell>
          <cell r="G118">
            <v>0</v>
          </cell>
        </row>
        <row r="119">
          <cell r="F119">
            <v>0</v>
          </cell>
          <cell r="G119">
            <v>0</v>
          </cell>
        </row>
        <row r="120">
          <cell r="F120">
            <v>262</v>
          </cell>
          <cell r="G120">
            <v>50.3</v>
          </cell>
        </row>
        <row r="121">
          <cell r="F121">
            <v>0</v>
          </cell>
          <cell r="G121">
            <v>0</v>
          </cell>
        </row>
        <row r="122">
          <cell r="F122">
            <v>0</v>
          </cell>
          <cell r="G122">
            <v>0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4707</v>
          </cell>
          <cell r="G125">
            <v>1122.3</v>
          </cell>
        </row>
        <row r="126">
          <cell r="F126">
            <v>5964</v>
          </cell>
          <cell r="G126">
            <v>1406.3</v>
          </cell>
        </row>
        <row r="127">
          <cell r="F127">
            <v>0</v>
          </cell>
          <cell r="G127">
            <v>0</v>
          </cell>
        </row>
        <row r="128">
          <cell r="F128">
            <v>2506</v>
          </cell>
          <cell r="G128">
            <v>397.8</v>
          </cell>
        </row>
        <row r="129">
          <cell r="F129">
            <v>0</v>
          </cell>
          <cell r="G129">
            <v>0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152280</v>
          </cell>
          <cell r="G132">
            <v>29516.5</v>
          </cell>
        </row>
        <row r="133">
          <cell r="F133">
            <v>5576</v>
          </cell>
          <cell r="G133">
            <v>1014.2</v>
          </cell>
        </row>
        <row r="134">
          <cell r="G134">
            <v>0</v>
          </cell>
        </row>
        <row r="136">
          <cell r="F136">
            <v>0</v>
          </cell>
          <cell r="G136">
            <v>0</v>
          </cell>
        </row>
        <row r="137">
          <cell r="F137">
            <v>0</v>
          </cell>
          <cell r="G137">
            <v>0</v>
          </cell>
        </row>
        <row r="138">
          <cell r="F138">
            <v>0</v>
          </cell>
          <cell r="G138">
            <v>0</v>
          </cell>
        </row>
        <row r="139">
          <cell r="F139">
            <v>0</v>
          </cell>
          <cell r="G139">
            <v>0</v>
          </cell>
        </row>
        <row r="140">
          <cell r="F140">
            <v>0</v>
          </cell>
          <cell r="G140">
            <v>0</v>
          </cell>
        </row>
        <row r="141">
          <cell r="F141">
            <v>0</v>
          </cell>
          <cell r="G141">
            <v>0</v>
          </cell>
        </row>
        <row r="142">
          <cell r="G142">
            <v>0</v>
          </cell>
        </row>
        <row r="143">
          <cell r="F143">
            <v>0</v>
          </cell>
          <cell r="G143">
            <v>0</v>
          </cell>
        </row>
        <row r="144">
          <cell r="F144">
            <v>0</v>
          </cell>
          <cell r="G144">
            <v>0</v>
          </cell>
        </row>
        <row r="145">
          <cell r="F145">
            <v>0</v>
          </cell>
          <cell r="G145">
            <v>0</v>
          </cell>
        </row>
        <row r="148">
          <cell r="F148">
            <v>112871.90000000001</v>
          </cell>
          <cell r="G148">
            <v>24808.399999999998</v>
          </cell>
        </row>
        <row r="149">
          <cell r="F149">
            <v>9509</v>
          </cell>
          <cell r="G149">
            <v>2090</v>
          </cell>
        </row>
        <row r="150">
          <cell r="F150">
            <v>2090</v>
          </cell>
          <cell r="G150">
            <v>2090</v>
          </cell>
        </row>
      </sheetData>
      <sheetData sheetId="16"/>
      <sheetData sheetId="17"/>
      <sheetData sheetId="18"/>
      <sheetData sheetId="19"/>
      <sheetData sheetId="20">
        <row r="23">
          <cell r="F23">
            <v>174</v>
          </cell>
          <cell r="G23">
            <v>52.382779999999997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G29">
            <v>0</v>
          </cell>
        </row>
        <row r="32">
          <cell r="F32">
            <v>2059.8000000000002</v>
          </cell>
          <cell r="G32">
            <v>661.19391999999993</v>
          </cell>
        </row>
        <row r="33">
          <cell r="F33">
            <v>180.60000000000002</v>
          </cell>
          <cell r="G33">
            <v>57.851169999999996</v>
          </cell>
        </row>
        <row r="34">
          <cell r="F34">
            <v>1340.6999999999998</v>
          </cell>
          <cell r="G34">
            <v>428.39833999999996</v>
          </cell>
        </row>
        <row r="37">
          <cell r="F37">
            <v>0</v>
          </cell>
          <cell r="G37">
            <v>0</v>
          </cell>
        </row>
        <row r="41">
          <cell r="F41">
            <v>60.599999999999994</v>
          </cell>
          <cell r="G41">
            <v>19.363720000000001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7.8</v>
          </cell>
          <cell r="G47">
            <v>2.5197799999999999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4">
          <cell r="F54">
            <v>1186.4000000000001</v>
          </cell>
          <cell r="G54">
            <v>371.18211000000002</v>
          </cell>
        </row>
        <row r="55">
          <cell r="F55">
            <v>0</v>
          </cell>
          <cell r="G55">
            <v>0</v>
          </cell>
        </row>
        <row r="56">
          <cell r="F56">
            <v>0</v>
          </cell>
          <cell r="G56">
            <v>0</v>
          </cell>
        </row>
        <row r="57">
          <cell r="F57">
            <v>0</v>
          </cell>
          <cell r="G57">
            <v>0</v>
          </cell>
        </row>
        <row r="60">
          <cell r="F60">
            <v>0</v>
          </cell>
          <cell r="G60">
            <v>0</v>
          </cell>
        </row>
        <row r="61">
          <cell r="F61">
            <v>0</v>
          </cell>
          <cell r="G61">
            <v>0</v>
          </cell>
        </row>
        <row r="62">
          <cell r="F62">
            <v>0</v>
          </cell>
          <cell r="G62">
            <v>0</v>
          </cell>
        </row>
        <row r="63">
          <cell r="F63">
            <v>0</v>
          </cell>
          <cell r="G63">
            <v>0</v>
          </cell>
        </row>
        <row r="64">
          <cell r="F64">
            <v>4959.8</v>
          </cell>
          <cell r="G64">
            <v>1686.82798</v>
          </cell>
        </row>
        <row r="65">
          <cell r="F65">
            <v>0</v>
          </cell>
          <cell r="G65">
            <v>0</v>
          </cell>
        </row>
        <row r="66">
          <cell r="F66">
            <v>0</v>
          </cell>
          <cell r="G66">
            <v>0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F71">
            <v>0</v>
          </cell>
          <cell r="G71">
            <v>0</v>
          </cell>
        </row>
        <row r="72">
          <cell r="F72">
            <v>2.7</v>
          </cell>
          <cell r="G72">
            <v>0.77463000000000004</v>
          </cell>
        </row>
        <row r="73">
          <cell r="F73">
            <v>0</v>
          </cell>
          <cell r="G73">
            <v>0</v>
          </cell>
        </row>
        <row r="74">
          <cell r="F74">
            <v>0</v>
          </cell>
          <cell r="G74">
            <v>0</v>
          </cell>
        </row>
        <row r="75">
          <cell r="F75">
            <v>1191</v>
          </cell>
          <cell r="G75">
            <v>374.70184999999998</v>
          </cell>
        </row>
        <row r="76">
          <cell r="F76">
            <v>0</v>
          </cell>
          <cell r="G76">
            <v>0</v>
          </cell>
        </row>
        <row r="81">
          <cell r="F81">
            <v>475.28300000000002</v>
          </cell>
          <cell r="G81">
            <v>156.53778260000001</v>
          </cell>
        </row>
        <row r="82">
          <cell r="F82">
            <v>54.246000000000002</v>
          </cell>
          <cell r="G82">
            <v>17.946200099999999</v>
          </cell>
        </row>
        <row r="83">
          <cell r="F83">
            <v>0</v>
          </cell>
          <cell r="G83">
            <v>0</v>
          </cell>
        </row>
        <row r="84">
          <cell r="F84">
            <v>41.897999999999996</v>
          </cell>
          <cell r="G84">
            <v>13.760559299999999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0</v>
          </cell>
        </row>
        <row r="88">
          <cell r="F88">
            <v>29.646999999999998</v>
          </cell>
          <cell r="G88">
            <v>9.5643996999999992</v>
          </cell>
        </row>
        <row r="89">
          <cell r="F89">
            <v>0</v>
          </cell>
          <cell r="G89">
            <v>0</v>
          </cell>
        </row>
        <row r="90">
          <cell r="F90">
            <v>0</v>
          </cell>
          <cell r="G90">
            <v>0</v>
          </cell>
        </row>
        <row r="91">
          <cell r="F91">
            <v>24.883000000000003</v>
          </cell>
          <cell r="G91">
            <v>8.2003990000000009</v>
          </cell>
        </row>
        <row r="92">
          <cell r="F92">
            <v>0</v>
          </cell>
          <cell r="G92">
            <v>0</v>
          </cell>
        </row>
        <row r="93">
          <cell r="F93">
            <v>0</v>
          </cell>
          <cell r="G93">
            <v>0</v>
          </cell>
        </row>
        <row r="94">
          <cell r="F94">
            <v>0</v>
          </cell>
          <cell r="G94">
            <v>0</v>
          </cell>
        </row>
        <row r="95">
          <cell r="F95">
            <v>0</v>
          </cell>
          <cell r="G95">
            <v>0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0</v>
          </cell>
        </row>
        <row r="100">
          <cell r="F100">
            <v>0</v>
          </cell>
          <cell r="G100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0</v>
          </cell>
          <cell r="G102">
            <v>0</v>
          </cell>
        </row>
        <row r="103">
          <cell r="F103">
            <v>0</v>
          </cell>
          <cell r="G103">
            <v>0</v>
          </cell>
        </row>
        <row r="104">
          <cell r="F104">
            <v>0</v>
          </cell>
          <cell r="G104">
            <v>0</v>
          </cell>
        </row>
        <row r="105">
          <cell r="F105">
            <v>0</v>
          </cell>
          <cell r="G105">
            <v>0</v>
          </cell>
        </row>
        <row r="106">
          <cell r="F106">
            <v>53.655000000000001</v>
          </cell>
          <cell r="G106">
            <v>17.6307045</v>
          </cell>
        </row>
        <row r="107">
          <cell r="F107">
            <v>0</v>
          </cell>
          <cell r="G107">
            <v>0</v>
          </cell>
        </row>
        <row r="108">
          <cell r="F108">
            <v>1.2029999999999998</v>
          </cell>
          <cell r="G108">
            <v>0.39116580000000001</v>
          </cell>
        </row>
        <row r="109">
          <cell r="F109">
            <v>0</v>
          </cell>
          <cell r="G109">
            <v>0</v>
          </cell>
        </row>
        <row r="110">
          <cell r="F110">
            <v>0</v>
          </cell>
          <cell r="G110">
            <v>0</v>
          </cell>
        </row>
        <row r="111">
          <cell r="F111">
            <v>0</v>
          </cell>
          <cell r="G111">
            <v>0</v>
          </cell>
        </row>
        <row r="112">
          <cell r="F112">
            <v>0</v>
          </cell>
          <cell r="G112">
            <v>0</v>
          </cell>
        </row>
        <row r="113">
          <cell r="F113">
            <v>0</v>
          </cell>
          <cell r="G113">
            <v>0</v>
          </cell>
        </row>
        <row r="114">
          <cell r="F114">
            <v>0</v>
          </cell>
          <cell r="G114">
            <v>0</v>
          </cell>
        </row>
        <row r="115">
          <cell r="F115">
            <v>0</v>
          </cell>
          <cell r="G115">
            <v>0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0</v>
          </cell>
        </row>
        <row r="118">
          <cell r="F118">
            <v>0</v>
          </cell>
          <cell r="G118">
            <v>0</v>
          </cell>
        </row>
        <row r="119">
          <cell r="F119">
            <v>0</v>
          </cell>
          <cell r="G119">
            <v>0</v>
          </cell>
        </row>
        <row r="120">
          <cell r="F120">
            <v>0</v>
          </cell>
          <cell r="G120">
            <v>0</v>
          </cell>
        </row>
        <row r="121">
          <cell r="F121">
            <v>1.758</v>
          </cell>
          <cell r="G121">
            <v>0.56144819999999995</v>
          </cell>
        </row>
        <row r="122">
          <cell r="F122">
            <v>0</v>
          </cell>
          <cell r="G122">
            <v>0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0</v>
          </cell>
          <cell r="G125">
            <v>0</v>
          </cell>
        </row>
        <row r="126">
          <cell r="F126">
            <v>57.529000000000003</v>
          </cell>
          <cell r="G126">
            <v>19.1867029</v>
          </cell>
        </row>
        <row r="127">
          <cell r="F127">
            <v>4.2510000000000003</v>
          </cell>
          <cell r="G127">
            <v>1.4112381000000001</v>
          </cell>
        </row>
        <row r="128">
          <cell r="F128">
            <v>0</v>
          </cell>
          <cell r="G128">
            <v>0</v>
          </cell>
        </row>
        <row r="129">
          <cell r="F129">
            <v>0</v>
          </cell>
          <cell r="G129">
            <v>0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0</v>
          </cell>
          <cell r="G132">
            <v>0</v>
          </cell>
        </row>
        <row r="133">
          <cell r="F133">
            <v>807.81799999999998</v>
          </cell>
          <cell r="G133">
            <v>266.88885470000002</v>
          </cell>
        </row>
        <row r="134">
          <cell r="F134">
            <v>0</v>
          </cell>
          <cell r="G134">
            <v>0</v>
          </cell>
        </row>
        <row r="149">
          <cell r="F149">
            <v>1280.4499799999999</v>
          </cell>
          <cell r="G149">
            <v>402.34450000000004</v>
          </cell>
        </row>
        <row r="150">
          <cell r="F150">
            <v>1008260</v>
          </cell>
          <cell r="G150">
            <v>316771.11</v>
          </cell>
        </row>
        <row r="151">
          <cell r="F151">
            <v>316771.11</v>
          </cell>
          <cell r="G151">
            <v>316771.11</v>
          </cell>
        </row>
      </sheetData>
      <sheetData sheetId="21"/>
      <sheetData sheetId="22"/>
      <sheetData sheetId="23"/>
      <sheetData sheetId="24">
        <row r="23">
          <cell r="F23">
            <v>181.4</v>
          </cell>
          <cell r="G23">
            <v>64.843240000000009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2">
          <cell r="F32">
            <v>1883.9</v>
          </cell>
          <cell r="G32">
            <v>842.42324000000008</v>
          </cell>
        </row>
        <row r="33">
          <cell r="F33">
            <v>182.6</v>
          </cell>
          <cell r="G33">
            <v>82.155210000000011</v>
          </cell>
        </row>
        <row r="34">
          <cell r="F34">
            <v>1341.7</v>
          </cell>
          <cell r="G34">
            <v>611.99055999999996</v>
          </cell>
        </row>
        <row r="37">
          <cell r="F37">
            <v>0</v>
          </cell>
          <cell r="G37">
            <v>0</v>
          </cell>
        </row>
        <row r="41">
          <cell r="F41">
            <v>60.599999999999994</v>
          </cell>
          <cell r="G41">
            <v>27.645720000000001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6.3000000000000007</v>
          </cell>
          <cell r="G47">
            <v>2.8740600000000001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4">
          <cell r="F54">
            <v>725.3</v>
          </cell>
          <cell r="G54">
            <v>315.47244999999998</v>
          </cell>
        </row>
        <row r="55">
          <cell r="F55">
            <v>0</v>
          </cell>
          <cell r="G55">
            <v>0</v>
          </cell>
        </row>
        <row r="56">
          <cell r="F56">
            <v>0</v>
          </cell>
          <cell r="G56">
            <v>0</v>
          </cell>
        </row>
        <row r="57">
          <cell r="F57">
            <v>0</v>
          </cell>
          <cell r="G57">
            <v>0</v>
          </cell>
        </row>
        <row r="60">
          <cell r="F60">
            <v>0</v>
          </cell>
          <cell r="G60">
            <v>0</v>
          </cell>
        </row>
        <row r="61">
          <cell r="F61">
            <v>0</v>
          </cell>
          <cell r="G61">
            <v>0</v>
          </cell>
        </row>
        <row r="62">
          <cell r="F62">
            <v>0</v>
          </cell>
          <cell r="G62">
            <v>0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0</v>
          </cell>
          <cell r="G66">
            <v>0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F71">
            <v>0</v>
          </cell>
          <cell r="G71">
            <v>0</v>
          </cell>
        </row>
        <row r="72">
          <cell r="F72">
            <v>0</v>
          </cell>
          <cell r="G72">
            <v>0</v>
          </cell>
        </row>
        <row r="73">
          <cell r="F73">
            <v>0</v>
          </cell>
          <cell r="G73">
            <v>0</v>
          </cell>
        </row>
        <row r="74">
          <cell r="F74">
            <v>0</v>
          </cell>
          <cell r="G74">
            <v>0</v>
          </cell>
        </row>
        <row r="75">
          <cell r="F75">
            <v>695.59999999999991</v>
          </cell>
          <cell r="G75">
            <v>354.69738999999998</v>
          </cell>
        </row>
        <row r="76">
          <cell r="F76">
            <v>0</v>
          </cell>
          <cell r="G76">
            <v>0</v>
          </cell>
        </row>
        <row r="81">
          <cell r="F81">
            <v>271.35900000000004</v>
          </cell>
          <cell r="G81">
            <v>119.4335787</v>
          </cell>
        </row>
        <row r="82">
          <cell r="F82">
            <v>28.075000000000003</v>
          </cell>
          <cell r="G82">
            <v>12.4237688</v>
          </cell>
        </row>
        <row r="83">
          <cell r="F83">
            <v>0</v>
          </cell>
          <cell r="G83">
            <v>0</v>
          </cell>
        </row>
        <row r="84">
          <cell r="F84">
            <v>56.335999999999999</v>
          </cell>
          <cell r="G84">
            <v>25.877119200000003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0</v>
          </cell>
        </row>
        <row r="88">
          <cell r="F88">
            <v>7.61</v>
          </cell>
          <cell r="G88">
            <v>3.2857089999999998</v>
          </cell>
        </row>
        <row r="89">
          <cell r="F89">
            <v>0</v>
          </cell>
          <cell r="G89">
            <v>0</v>
          </cell>
        </row>
        <row r="90">
          <cell r="F90">
            <v>0</v>
          </cell>
          <cell r="G90">
            <v>0</v>
          </cell>
        </row>
        <row r="91">
          <cell r="F91">
            <v>13.937999999999999</v>
          </cell>
          <cell r="G91">
            <v>6.1897259</v>
          </cell>
        </row>
        <row r="92">
          <cell r="F92">
            <v>0</v>
          </cell>
          <cell r="G92">
            <v>0</v>
          </cell>
        </row>
        <row r="93">
          <cell r="F93">
            <v>0</v>
          </cell>
          <cell r="G93">
            <v>0</v>
          </cell>
        </row>
        <row r="94">
          <cell r="F94">
            <v>0</v>
          </cell>
          <cell r="G94">
            <v>0</v>
          </cell>
        </row>
        <row r="95">
          <cell r="F95">
            <v>0</v>
          </cell>
          <cell r="G95">
            <v>0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0</v>
          </cell>
        </row>
        <row r="100">
          <cell r="F100">
            <v>0</v>
          </cell>
          <cell r="G100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0</v>
          </cell>
          <cell r="G102">
            <v>0</v>
          </cell>
        </row>
        <row r="103">
          <cell r="F103">
            <v>0</v>
          </cell>
          <cell r="G103">
            <v>0</v>
          </cell>
        </row>
        <row r="104">
          <cell r="F104">
            <v>0</v>
          </cell>
          <cell r="G104">
            <v>0</v>
          </cell>
        </row>
        <row r="105">
          <cell r="F105">
            <v>0</v>
          </cell>
          <cell r="G105">
            <v>0</v>
          </cell>
        </row>
        <row r="106">
          <cell r="F106">
            <v>30.769000000000002</v>
          </cell>
          <cell r="G106">
            <v>13.696612900000002</v>
          </cell>
        </row>
        <row r="107">
          <cell r="F107">
            <v>0</v>
          </cell>
          <cell r="G107">
            <v>0</v>
          </cell>
        </row>
        <row r="108">
          <cell r="F108">
            <v>0</v>
          </cell>
          <cell r="G108">
            <v>0</v>
          </cell>
        </row>
        <row r="109">
          <cell r="F109">
            <v>0.04</v>
          </cell>
          <cell r="G109">
            <v>1.8367999999999999E-2</v>
          </cell>
        </row>
        <row r="110">
          <cell r="F110">
            <v>0</v>
          </cell>
          <cell r="G110">
            <v>0</v>
          </cell>
        </row>
        <row r="111">
          <cell r="F111">
            <v>0</v>
          </cell>
          <cell r="G111">
            <v>0</v>
          </cell>
        </row>
        <row r="112">
          <cell r="F112">
            <v>0</v>
          </cell>
          <cell r="G112">
            <v>0</v>
          </cell>
        </row>
        <row r="113">
          <cell r="F113">
            <v>0</v>
          </cell>
          <cell r="G113">
            <v>0</v>
          </cell>
        </row>
        <row r="114">
          <cell r="F114">
            <v>0</v>
          </cell>
          <cell r="G114">
            <v>0</v>
          </cell>
        </row>
        <row r="115">
          <cell r="F115">
            <v>0</v>
          </cell>
          <cell r="G115">
            <v>0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0</v>
          </cell>
        </row>
        <row r="118">
          <cell r="F118">
            <v>0</v>
          </cell>
          <cell r="G118">
            <v>0</v>
          </cell>
        </row>
        <row r="119">
          <cell r="F119">
            <v>0</v>
          </cell>
          <cell r="G119">
            <v>0</v>
          </cell>
        </row>
        <row r="120">
          <cell r="F120">
            <v>0</v>
          </cell>
          <cell r="G120">
            <v>0</v>
          </cell>
        </row>
        <row r="121">
          <cell r="F121">
            <v>1.39</v>
          </cell>
          <cell r="G121">
            <v>0.62062060000000008</v>
          </cell>
        </row>
        <row r="122">
          <cell r="F122">
            <v>7.0750000000000002</v>
          </cell>
          <cell r="G122">
            <v>2.3920574999999999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0</v>
          </cell>
          <cell r="G125">
            <v>0</v>
          </cell>
        </row>
        <row r="126">
          <cell r="F126">
            <v>12.617999999999999</v>
          </cell>
          <cell r="G126">
            <v>5.2266652999999996</v>
          </cell>
        </row>
        <row r="127">
          <cell r="F127">
            <v>2.2760000000000002</v>
          </cell>
          <cell r="G127">
            <v>1.0310916000000001</v>
          </cell>
        </row>
        <row r="128">
          <cell r="F128">
            <v>2.3519999999999999</v>
          </cell>
          <cell r="G128">
            <v>0.79521120000000001</v>
          </cell>
        </row>
        <row r="129">
          <cell r="F129">
            <v>0</v>
          </cell>
          <cell r="G129">
            <v>0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0.89200000000000002</v>
          </cell>
          <cell r="G132">
            <v>0.50959960000000004</v>
          </cell>
        </row>
        <row r="133">
          <cell r="F133">
            <v>455.36699999999996</v>
          </cell>
          <cell r="G133">
            <v>203.53421740000002</v>
          </cell>
        </row>
        <row r="134">
          <cell r="F134">
            <v>0</v>
          </cell>
          <cell r="G134">
            <v>0</v>
          </cell>
        </row>
        <row r="149">
          <cell r="F149">
            <v>850.36670000000004</v>
          </cell>
          <cell r="G149">
            <v>379.2373</v>
          </cell>
        </row>
        <row r="150">
          <cell r="F150">
            <v>669580</v>
          </cell>
          <cell r="G150">
            <v>298612.07999999996</v>
          </cell>
        </row>
        <row r="151">
          <cell r="F151">
            <v>298612.07999999996</v>
          </cell>
          <cell r="G151">
            <v>298612.07999999996</v>
          </cell>
        </row>
      </sheetData>
      <sheetData sheetId="25"/>
      <sheetData sheetId="26"/>
      <sheetData sheetId="27"/>
      <sheetData sheetId="28"/>
      <sheetData sheetId="29">
        <row r="23">
          <cell r="F23">
            <v>7.2</v>
          </cell>
          <cell r="G23">
            <v>3.5999999999999996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2">
          <cell r="F32">
            <v>2164.3000000000002</v>
          </cell>
          <cell r="G32">
            <v>1111.1000000000001</v>
          </cell>
        </row>
        <row r="33">
          <cell r="F33">
            <v>251.8</v>
          </cell>
          <cell r="G33">
            <v>131.69999999999999</v>
          </cell>
        </row>
        <row r="34">
          <cell r="F34">
            <v>1366.3000000000002</v>
          </cell>
          <cell r="G34">
            <v>691.09999999999991</v>
          </cell>
        </row>
        <row r="37">
          <cell r="F37">
            <v>0</v>
          </cell>
          <cell r="G37">
            <v>0</v>
          </cell>
        </row>
        <row r="41">
          <cell r="F41">
            <v>60.599999999999994</v>
          </cell>
          <cell r="G41">
            <v>30.700000000000003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2.2000000000000002</v>
          </cell>
          <cell r="G47">
            <v>1.4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4">
          <cell r="F54">
            <v>628.5</v>
          </cell>
          <cell r="G54">
            <v>300.39999999999998</v>
          </cell>
        </row>
        <row r="55">
          <cell r="F55">
            <v>0</v>
          </cell>
          <cell r="G55">
            <v>0</v>
          </cell>
        </row>
        <row r="56">
          <cell r="F56">
            <v>0</v>
          </cell>
          <cell r="G56">
            <v>0</v>
          </cell>
        </row>
        <row r="57">
          <cell r="F57">
            <v>0</v>
          </cell>
          <cell r="G57">
            <v>0</v>
          </cell>
        </row>
        <row r="60">
          <cell r="F60">
            <v>0</v>
          </cell>
          <cell r="G60">
            <v>0</v>
          </cell>
        </row>
        <row r="61">
          <cell r="F61">
            <v>0</v>
          </cell>
          <cell r="G61">
            <v>0</v>
          </cell>
        </row>
        <row r="62">
          <cell r="F62">
            <v>260</v>
          </cell>
          <cell r="G62">
            <v>119.2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0</v>
          </cell>
          <cell r="G66">
            <v>0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F71">
            <v>0</v>
          </cell>
          <cell r="G71">
            <v>0</v>
          </cell>
        </row>
        <row r="72">
          <cell r="F72">
            <v>0</v>
          </cell>
          <cell r="G72">
            <v>0</v>
          </cell>
        </row>
        <row r="73">
          <cell r="F73">
            <v>0</v>
          </cell>
          <cell r="G73">
            <v>0</v>
          </cell>
        </row>
        <row r="74">
          <cell r="F74">
            <v>0</v>
          </cell>
          <cell r="G74">
            <v>0</v>
          </cell>
        </row>
        <row r="75">
          <cell r="F75">
            <v>541.6</v>
          </cell>
          <cell r="G75">
            <v>236.7</v>
          </cell>
        </row>
        <row r="76">
          <cell r="F76">
            <v>0</v>
          </cell>
          <cell r="G76">
            <v>0</v>
          </cell>
        </row>
        <row r="81">
          <cell r="F81">
            <v>292.67499999999995</v>
          </cell>
          <cell r="G81">
            <v>146.69999999999999</v>
          </cell>
        </row>
        <row r="82">
          <cell r="F82">
            <v>31.471999999999998</v>
          </cell>
          <cell r="G82">
            <v>16.3</v>
          </cell>
        </row>
        <row r="83">
          <cell r="F83">
            <v>0</v>
          </cell>
          <cell r="G83">
            <v>0</v>
          </cell>
        </row>
        <row r="84">
          <cell r="F84">
            <v>17.423999999999999</v>
          </cell>
          <cell r="G84">
            <v>8.6999999999999993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0</v>
          </cell>
        </row>
        <row r="88">
          <cell r="F88">
            <v>8.42</v>
          </cell>
          <cell r="G88">
            <v>3.8</v>
          </cell>
        </row>
        <row r="89">
          <cell r="F89">
            <v>0</v>
          </cell>
          <cell r="G89">
            <v>0</v>
          </cell>
        </row>
        <row r="90">
          <cell r="F90">
            <v>0</v>
          </cell>
          <cell r="G90">
            <v>0</v>
          </cell>
        </row>
        <row r="91">
          <cell r="F91">
            <v>13.530999999999999</v>
          </cell>
          <cell r="G91">
            <v>6.8000000000000007</v>
          </cell>
        </row>
        <row r="92">
          <cell r="F92">
            <v>0</v>
          </cell>
          <cell r="G92">
            <v>0</v>
          </cell>
        </row>
        <row r="93">
          <cell r="F93">
            <v>0</v>
          </cell>
          <cell r="G93">
            <v>0</v>
          </cell>
        </row>
        <row r="94">
          <cell r="F94">
            <v>0</v>
          </cell>
          <cell r="G94">
            <v>0</v>
          </cell>
        </row>
        <row r="95">
          <cell r="F95">
            <v>0</v>
          </cell>
          <cell r="G95">
            <v>0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0</v>
          </cell>
        </row>
        <row r="100">
          <cell r="F100">
            <v>0</v>
          </cell>
          <cell r="G100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0</v>
          </cell>
          <cell r="G102">
            <v>0</v>
          </cell>
        </row>
        <row r="103">
          <cell r="F103">
            <v>0</v>
          </cell>
          <cell r="G103">
            <v>0</v>
          </cell>
        </row>
        <row r="104">
          <cell r="F104">
            <v>0</v>
          </cell>
          <cell r="G104">
            <v>0</v>
          </cell>
        </row>
        <row r="105">
          <cell r="F105">
            <v>0</v>
          </cell>
          <cell r="G105">
            <v>0</v>
          </cell>
        </row>
        <row r="106">
          <cell r="F106">
            <v>30.549999999999997</v>
          </cell>
          <cell r="G106">
            <v>15.5</v>
          </cell>
        </row>
        <row r="107">
          <cell r="F107">
            <v>0</v>
          </cell>
          <cell r="G107">
            <v>0</v>
          </cell>
        </row>
        <row r="108">
          <cell r="F108">
            <v>1.3540000000000001</v>
          </cell>
          <cell r="G108">
            <v>0.8</v>
          </cell>
        </row>
        <row r="109">
          <cell r="F109">
            <v>0</v>
          </cell>
          <cell r="G109">
            <v>0</v>
          </cell>
        </row>
        <row r="110">
          <cell r="F110">
            <v>0</v>
          </cell>
          <cell r="G110">
            <v>0</v>
          </cell>
        </row>
        <row r="111">
          <cell r="F111">
            <v>0</v>
          </cell>
          <cell r="G111">
            <v>0</v>
          </cell>
        </row>
        <row r="112">
          <cell r="F112">
            <v>0</v>
          </cell>
          <cell r="G112">
            <v>0</v>
          </cell>
        </row>
        <row r="113">
          <cell r="F113">
            <v>0</v>
          </cell>
          <cell r="G113">
            <v>0</v>
          </cell>
        </row>
        <row r="114">
          <cell r="F114">
            <v>0</v>
          </cell>
          <cell r="G114">
            <v>0</v>
          </cell>
        </row>
        <row r="115">
          <cell r="F115">
            <v>0</v>
          </cell>
          <cell r="G115">
            <v>0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0</v>
          </cell>
        </row>
        <row r="118">
          <cell r="F118">
            <v>-2E-3</v>
          </cell>
          <cell r="G118">
            <v>0</v>
          </cell>
        </row>
        <row r="119">
          <cell r="F119">
            <v>0</v>
          </cell>
          <cell r="G119">
            <v>0</v>
          </cell>
        </row>
        <row r="120">
          <cell r="F120">
            <v>0</v>
          </cell>
          <cell r="G120">
            <v>0</v>
          </cell>
        </row>
        <row r="121">
          <cell r="F121">
            <v>4.4219999999999997</v>
          </cell>
          <cell r="G121">
            <v>2.7</v>
          </cell>
        </row>
        <row r="122">
          <cell r="F122">
            <v>0</v>
          </cell>
          <cell r="G122">
            <v>0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0</v>
          </cell>
          <cell r="G125">
            <v>0</v>
          </cell>
        </row>
        <row r="126">
          <cell r="F126">
            <v>67.838999999999999</v>
          </cell>
          <cell r="G126">
            <v>32.4</v>
          </cell>
        </row>
        <row r="127">
          <cell r="F127">
            <v>0.217</v>
          </cell>
          <cell r="G127">
            <v>0.1</v>
          </cell>
        </row>
        <row r="128">
          <cell r="F128">
            <v>0</v>
          </cell>
          <cell r="G128">
            <v>0</v>
          </cell>
        </row>
        <row r="129">
          <cell r="F129">
            <v>0</v>
          </cell>
          <cell r="G129">
            <v>0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0</v>
          </cell>
          <cell r="G132">
            <v>0</v>
          </cell>
        </row>
        <row r="133">
          <cell r="F133">
            <v>428.51700000000005</v>
          </cell>
          <cell r="G133">
            <v>217.1</v>
          </cell>
        </row>
        <row r="134">
          <cell r="F134">
            <v>0</v>
          </cell>
          <cell r="G134">
            <v>0</v>
          </cell>
        </row>
        <row r="149">
          <cell r="F149">
            <v>863.64200000000005</v>
          </cell>
          <cell r="G149">
            <v>421.0788</v>
          </cell>
        </row>
        <row r="150">
          <cell r="F150">
            <v>680033</v>
          </cell>
          <cell r="G150">
            <v>331558.12</v>
          </cell>
        </row>
        <row r="151">
          <cell r="F151">
            <v>331558.12</v>
          </cell>
          <cell r="G151">
            <v>331558.12</v>
          </cell>
        </row>
      </sheetData>
      <sheetData sheetId="30"/>
      <sheetData sheetId="31"/>
      <sheetData sheetId="32"/>
      <sheetData sheetId="33">
        <row r="23">
          <cell r="F23">
            <v>63.6</v>
          </cell>
          <cell r="G23">
            <v>20.3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2">
          <cell r="F32">
            <v>2572.4</v>
          </cell>
          <cell r="G32">
            <v>807.9</v>
          </cell>
        </row>
        <row r="33">
          <cell r="F33">
            <v>338.8</v>
          </cell>
          <cell r="G33">
            <v>105.1</v>
          </cell>
        </row>
        <row r="34">
          <cell r="F34">
            <v>1361.4</v>
          </cell>
          <cell r="G34">
            <v>430.70000000000005</v>
          </cell>
        </row>
        <row r="37">
          <cell r="F37">
            <v>0</v>
          </cell>
          <cell r="G37">
            <v>0</v>
          </cell>
        </row>
        <row r="41">
          <cell r="F41">
            <v>60.599999999999994</v>
          </cell>
          <cell r="G41">
            <v>19.2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7.6999999999999993</v>
          </cell>
          <cell r="G47">
            <v>2.4000000000000004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0</v>
          </cell>
          <cell r="G52">
            <v>0</v>
          </cell>
        </row>
        <row r="53">
          <cell r="F53">
            <v>0</v>
          </cell>
          <cell r="G53">
            <v>0</v>
          </cell>
        </row>
        <row r="54">
          <cell r="F54">
            <v>1218.0999999999999</v>
          </cell>
          <cell r="G54">
            <v>371.7</v>
          </cell>
        </row>
        <row r="55">
          <cell r="F55">
            <v>0</v>
          </cell>
          <cell r="G55">
            <v>0</v>
          </cell>
        </row>
        <row r="56">
          <cell r="F56">
            <v>0</v>
          </cell>
          <cell r="G56">
            <v>0</v>
          </cell>
        </row>
        <row r="57">
          <cell r="F57">
            <v>0</v>
          </cell>
          <cell r="G57">
            <v>0</v>
          </cell>
        </row>
        <row r="60">
          <cell r="F60">
            <v>0</v>
          </cell>
          <cell r="G60">
            <v>0</v>
          </cell>
        </row>
        <row r="61">
          <cell r="F61">
            <v>0</v>
          </cell>
          <cell r="G61">
            <v>0</v>
          </cell>
        </row>
        <row r="62">
          <cell r="F62">
            <v>0</v>
          </cell>
          <cell r="G62">
            <v>0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0</v>
          </cell>
          <cell r="G66">
            <v>0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F71">
            <v>3.2</v>
          </cell>
          <cell r="G71">
            <v>1.2</v>
          </cell>
        </row>
        <row r="72">
          <cell r="F72">
            <v>0</v>
          </cell>
          <cell r="G72">
            <v>0</v>
          </cell>
        </row>
        <row r="73">
          <cell r="F73">
            <v>0</v>
          </cell>
          <cell r="G73">
            <v>0</v>
          </cell>
        </row>
        <row r="74">
          <cell r="F74">
            <v>0</v>
          </cell>
          <cell r="G74">
            <v>0</v>
          </cell>
        </row>
        <row r="75">
          <cell r="F75">
            <v>809.9</v>
          </cell>
          <cell r="G75">
            <v>258.89999999999998</v>
          </cell>
        </row>
        <row r="76">
          <cell r="F76">
            <v>0</v>
          </cell>
          <cell r="G76">
            <v>0</v>
          </cell>
        </row>
        <row r="81">
          <cell r="F81">
            <v>416.60699999999997</v>
          </cell>
          <cell r="G81">
            <v>130.60000000000002</v>
          </cell>
        </row>
        <row r="82">
          <cell r="F82">
            <v>58.792000000000002</v>
          </cell>
          <cell r="G82">
            <v>18.200000000000003</v>
          </cell>
        </row>
        <row r="83">
          <cell r="F83">
            <v>12.034000000000001</v>
          </cell>
          <cell r="G83">
            <v>3.6</v>
          </cell>
        </row>
        <row r="84">
          <cell r="F84">
            <v>21.346</v>
          </cell>
          <cell r="G84">
            <v>6.7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0</v>
          </cell>
        </row>
        <row r="88">
          <cell r="F88">
            <v>26.668999999999997</v>
          </cell>
          <cell r="G88">
            <v>8</v>
          </cell>
        </row>
        <row r="89">
          <cell r="F89">
            <v>0</v>
          </cell>
          <cell r="G89">
            <v>0</v>
          </cell>
        </row>
        <row r="90">
          <cell r="F90">
            <v>5.9050000000000002</v>
          </cell>
          <cell r="G90">
            <v>1.8</v>
          </cell>
        </row>
        <row r="91">
          <cell r="F91">
            <v>20.326999999999998</v>
          </cell>
          <cell r="G91">
            <v>6.3000000000000007</v>
          </cell>
        </row>
        <row r="92">
          <cell r="F92">
            <v>0</v>
          </cell>
          <cell r="G92">
            <v>0</v>
          </cell>
        </row>
        <row r="93">
          <cell r="F93">
            <v>0</v>
          </cell>
          <cell r="G93">
            <v>0</v>
          </cell>
        </row>
        <row r="94">
          <cell r="F94">
            <v>0</v>
          </cell>
          <cell r="G94">
            <v>0</v>
          </cell>
        </row>
        <row r="95">
          <cell r="F95">
            <v>44.411000000000001</v>
          </cell>
          <cell r="G95">
            <v>13.2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0</v>
          </cell>
        </row>
        <row r="100">
          <cell r="F100">
            <v>0</v>
          </cell>
          <cell r="G100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0</v>
          </cell>
          <cell r="G102">
            <v>0</v>
          </cell>
        </row>
        <row r="103">
          <cell r="F103">
            <v>0</v>
          </cell>
          <cell r="G103">
            <v>0</v>
          </cell>
        </row>
        <row r="104">
          <cell r="F104">
            <v>0</v>
          </cell>
          <cell r="G104">
            <v>0</v>
          </cell>
        </row>
        <row r="105">
          <cell r="F105">
            <v>0</v>
          </cell>
          <cell r="G105">
            <v>0</v>
          </cell>
        </row>
        <row r="106">
          <cell r="F106">
            <v>41.317999999999998</v>
          </cell>
          <cell r="G106">
            <v>7.0060000000000002</v>
          </cell>
        </row>
        <row r="107">
          <cell r="F107">
            <v>0</v>
          </cell>
          <cell r="G107">
            <v>0</v>
          </cell>
        </row>
        <row r="108">
          <cell r="F108">
            <v>0</v>
          </cell>
          <cell r="G108">
            <v>0</v>
          </cell>
        </row>
        <row r="109">
          <cell r="F109">
            <v>0</v>
          </cell>
          <cell r="G109">
            <v>0</v>
          </cell>
        </row>
        <row r="110">
          <cell r="F110">
            <v>0</v>
          </cell>
          <cell r="G110">
            <v>0</v>
          </cell>
        </row>
        <row r="111">
          <cell r="F111">
            <v>0</v>
          </cell>
          <cell r="G111">
            <v>0</v>
          </cell>
        </row>
        <row r="112">
          <cell r="F112">
            <v>0</v>
          </cell>
          <cell r="G112">
            <v>0</v>
          </cell>
        </row>
        <row r="113">
          <cell r="F113">
            <v>0</v>
          </cell>
          <cell r="G113">
            <v>0</v>
          </cell>
        </row>
        <row r="114">
          <cell r="F114">
            <v>0</v>
          </cell>
          <cell r="G114">
            <v>0</v>
          </cell>
        </row>
        <row r="115">
          <cell r="F115">
            <v>0</v>
          </cell>
          <cell r="G115">
            <v>0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0</v>
          </cell>
        </row>
        <row r="118">
          <cell r="F118">
            <v>0</v>
          </cell>
          <cell r="G118">
            <v>0</v>
          </cell>
        </row>
        <row r="119">
          <cell r="F119">
            <v>12.733000000000001</v>
          </cell>
          <cell r="G119">
            <v>3.8</v>
          </cell>
        </row>
        <row r="120">
          <cell r="F120">
            <v>0</v>
          </cell>
          <cell r="G120">
            <v>0</v>
          </cell>
        </row>
        <row r="121">
          <cell r="F121">
            <v>0.90600000000000003</v>
          </cell>
          <cell r="G121">
            <v>0.30000000000000004</v>
          </cell>
        </row>
        <row r="122">
          <cell r="F122">
            <v>0</v>
          </cell>
          <cell r="G122">
            <v>0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0</v>
          </cell>
          <cell r="G125">
            <v>0</v>
          </cell>
        </row>
        <row r="126">
          <cell r="F126">
            <v>20.518999999999998</v>
          </cell>
          <cell r="G126">
            <v>6.6999999999999993</v>
          </cell>
        </row>
        <row r="127">
          <cell r="F127">
            <v>21.1</v>
          </cell>
          <cell r="G127">
            <v>7.4</v>
          </cell>
        </row>
        <row r="128">
          <cell r="F128">
            <v>0</v>
          </cell>
          <cell r="G128">
            <v>0</v>
          </cell>
        </row>
        <row r="129">
          <cell r="F129">
            <v>0</v>
          </cell>
          <cell r="G129">
            <v>0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0</v>
          </cell>
          <cell r="G132">
            <v>0</v>
          </cell>
        </row>
        <row r="133">
          <cell r="F133">
            <v>537.11699999999996</v>
          </cell>
          <cell r="G133">
            <v>167.8</v>
          </cell>
        </row>
        <row r="134">
          <cell r="F134">
            <v>0</v>
          </cell>
          <cell r="G134">
            <v>0</v>
          </cell>
        </row>
        <row r="149">
          <cell r="F149">
            <v>2176.7786000000001</v>
          </cell>
          <cell r="G149">
            <v>659.19240000000002</v>
          </cell>
        </row>
        <row r="150">
          <cell r="F150">
            <v>982609</v>
          </cell>
          <cell r="G150">
            <v>301509.04000000004</v>
          </cell>
        </row>
        <row r="151">
          <cell r="F151">
            <v>301509.04000000004</v>
          </cell>
          <cell r="G151">
            <v>301509.04000000004</v>
          </cell>
        </row>
      </sheetData>
      <sheetData sheetId="34"/>
      <sheetData sheetId="35"/>
      <sheetData sheetId="36"/>
      <sheetData sheetId="37"/>
      <sheetData sheetId="38"/>
      <sheetData sheetId="39">
        <row r="23">
          <cell r="F23">
            <v>71500</v>
          </cell>
          <cell r="G23">
            <v>7684.6200000000008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198500</v>
          </cell>
          <cell r="G28">
            <v>22700.77</v>
          </cell>
        </row>
        <row r="29">
          <cell r="F29">
            <v>0</v>
          </cell>
          <cell r="G29">
            <v>0</v>
          </cell>
        </row>
        <row r="32">
          <cell r="F32">
            <v>405500</v>
          </cell>
          <cell r="G32">
            <v>47851.490000000005</v>
          </cell>
        </row>
        <row r="33">
          <cell r="F33">
            <v>42000</v>
          </cell>
          <cell r="G33">
            <v>4967.03</v>
          </cell>
        </row>
        <row r="34">
          <cell r="F34">
            <v>246600</v>
          </cell>
          <cell r="G34">
            <v>29015.619999999995</v>
          </cell>
        </row>
        <row r="35">
          <cell r="G35">
            <v>0</v>
          </cell>
        </row>
        <row r="37">
          <cell r="F37">
            <v>0</v>
          </cell>
          <cell r="G37">
            <v>0</v>
          </cell>
        </row>
        <row r="41">
          <cell r="F41">
            <v>1800</v>
          </cell>
          <cell r="G41">
            <v>211.74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1000</v>
          </cell>
          <cell r="G47">
            <v>129.69999999999999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4">
          <cell r="F54">
            <v>300</v>
          </cell>
          <cell r="G54">
            <v>35.29</v>
          </cell>
        </row>
        <row r="55">
          <cell r="F55">
            <v>0</v>
          </cell>
          <cell r="G55">
            <v>0</v>
          </cell>
        </row>
        <row r="56">
          <cell r="F56">
            <v>0</v>
          </cell>
          <cell r="G56">
            <v>0</v>
          </cell>
        </row>
        <row r="57">
          <cell r="F57">
            <v>0</v>
          </cell>
          <cell r="G57">
            <v>0</v>
          </cell>
        </row>
        <row r="60">
          <cell r="F60">
            <v>0</v>
          </cell>
          <cell r="G60">
            <v>0</v>
          </cell>
        </row>
        <row r="61">
          <cell r="F61">
            <v>300</v>
          </cell>
          <cell r="G61">
            <v>35.340000000000003</v>
          </cell>
        </row>
        <row r="62">
          <cell r="F62">
            <v>0</v>
          </cell>
          <cell r="G62">
            <v>0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26300</v>
          </cell>
          <cell r="G66">
            <v>3518.94</v>
          </cell>
        </row>
        <row r="67">
          <cell r="F67">
            <v>1080600</v>
          </cell>
          <cell r="G67">
            <v>122979.98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F71">
            <v>0</v>
          </cell>
          <cell r="G71">
            <v>0</v>
          </cell>
        </row>
        <row r="72">
          <cell r="F72">
            <v>0</v>
          </cell>
          <cell r="G72">
            <v>0</v>
          </cell>
        </row>
        <row r="73">
          <cell r="F73">
            <v>0</v>
          </cell>
          <cell r="G73">
            <v>0</v>
          </cell>
        </row>
        <row r="74">
          <cell r="F74">
            <v>2600</v>
          </cell>
          <cell r="G74">
            <v>297.84000000000003</v>
          </cell>
        </row>
        <row r="75">
          <cell r="F75">
            <v>168200</v>
          </cell>
          <cell r="G75">
            <v>20652.160000000003</v>
          </cell>
        </row>
        <row r="76">
          <cell r="F76">
            <v>13100</v>
          </cell>
          <cell r="G76">
            <v>1752.78</v>
          </cell>
        </row>
        <row r="81">
          <cell r="F81">
            <v>94466</v>
          </cell>
          <cell r="G81">
            <v>11214.4048</v>
          </cell>
        </row>
        <row r="82">
          <cell r="F82">
            <v>9960</v>
          </cell>
          <cell r="G82">
            <v>1186.7928000000002</v>
          </cell>
        </row>
        <row r="83">
          <cell r="F83">
            <v>0</v>
          </cell>
          <cell r="G83">
            <v>0</v>
          </cell>
        </row>
        <row r="84">
          <cell r="F84">
            <v>8578</v>
          </cell>
          <cell r="G84">
            <v>1012.2942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0</v>
          </cell>
        </row>
        <row r="88">
          <cell r="F88">
            <v>0</v>
          </cell>
          <cell r="G88">
            <v>0</v>
          </cell>
        </row>
        <row r="89">
          <cell r="F89">
            <v>0</v>
          </cell>
          <cell r="G89">
            <v>0</v>
          </cell>
        </row>
        <row r="90">
          <cell r="F90">
            <v>0</v>
          </cell>
          <cell r="G90">
            <v>0</v>
          </cell>
        </row>
        <row r="91">
          <cell r="F91">
            <v>4985</v>
          </cell>
          <cell r="G91">
            <v>594.42759999999998</v>
          </cell>
        </row>
        <row r="92">
          <cell r="F92">
            <v>0</v>
          </cell>
          <cell r="G92">
            <v>0</v>
          </cell>
        </row>
        <row r="93">
          <cell r="F93">
            <v>0</v>
          </cell>
          <cell r="G93">
            <v>0</v>
          </cell>
        </row>
        <row r="94">
          <cell r="F94">
            <v>0</v>
          </cell>
          <cell r="G94">
            <v>0</v>
          </cell>
        </row>
        <row r="95">
          <cell r="F95">
            <v>0</v>
          </cell>
          <cell r="G95">
            <v>0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0</v>
          </cell>
        </row>
        <row r="100">
          <cell r="F100">
            <v>0</v>
          </cell>
          <cell r="G100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0</v>
          </cell>
          <cell r="G102">
            <v>0</v>
          </cell>
        </row>
        <row r="103">
          <cell r="F103">
            <v>47</v>
          </cell>
          <cell r="G103">
            <v>5.5494000000000003</v>
          </cell>
        </row>
        <row r="104">
          <cell r="F104">
            <v>0</v>
          </cell>
          <cell r="G104">
            <v>0</v>
          </cell>
        </row>
        <row r="105">
          <cell r="F105">
            <v>0</v>
          </cell>
          <cell r="G105">
            <v>0</v>
          </cell>
        </row>
        <row r="106">
          <cell r="F106">
            <v>10950</v>
          </cell>
          <cell r="G106">
            <v>1294.096</v>
          </cell>
        </row>
        <row r="107">
          <cell r="F107">
            <v>0</v>
          </cell>
          <cell r="G107">
            <v>0</v>
          </cell>
        </row>
        <row r="108">
          <cell r="F108">
            <v>266</v>
          </cell>
          <cell r="G108">
            <v>30.646999999999998</v>
          </cell>
        </row>
        <row r="109">
          <cell r="F109">
            <v>0</v>
          </cell>
          <cell r="G109">
            <v>0</v>
          </cell>
        </row>
        <row r="110">
          <cell r="F110">
            <v>0</v>
          </cell>
          <cell r="G110">
            <v>0</v>
          </cell>
        </row>
        <row r="111">
          <cell r="F111">
            <v>0</v>
          </cell>
          <cell r="G111">
            <v>0</v>
          </cell>
        </row>
        <row r="112">
          <cell r="F112">
            <v>0</v>
          </cell>
          <cell r="G112">
            <v>0</v>
          </cell>
        </row>
        <row r="113">
          <cell r="F113">
            <v>0</v>
          </cell>
          <cell r="G113">
            <v>0</v>
          </cell>
        </row>
        <row r="114">
          <cell r="F114">
            <v>0</v>
          </cell>
          <cell r="G114">
            <v>0</v>
          </cell>
        </row>
        <row r="115">
          <cell r="F115">
            <v>0</v>
          </cell>
          <cell r="G115">
            <v>0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0</v>
          </cell>
        </row>
        <row r="118">
          <cell r="F118">
            <v>0</v>
          </cell>
          <cell r="G118">
            <v>0</v>
          </cell>
        </row>
        <row r="119">
          <cell r="F119">
            <v>0</v>
          </cell>
          <cell r="G119">
            <v>0</v>
          </cell>
        </row>
        <row r="120">
          <cell r="F120">
            <v>0</v>
          </cell>
          <cell r="G120">
            <v>0</v>
          </cell>
        </row>
        <row r="121">
          <cell r="F121">
            <v>461</v>
          </cell>
          <cell r="G121">
            <v>51.916799999999995</v>
          </cell>
        </row>
        <row r="122">
          <cell r="F122">
            <v>0</v>
          </cell>
          <cell r="G122">
            <v>0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0</v>
          </cell>
          <cell r="G125">
            <v>0</v>
          </cell>
        </row>
        <row r="126">
          <cell r="F126">
            <v>11119</v>
          </cell>
          <cell r="G126">
            <v>1389.7123999999999</v>
          </cell>
        </row>
        <row r="127">
          <cell r="F127">
            <v>1642</v>
          </cell>
          <cell r="G127">
            <v>219.56020000000001</v>
          </cell>
        </row>
        <row r="128">
          <cell r="F128">
            <v>0</v>
          </cell>
          <cell r="G128">
            <v>0</v>
          </cell>
        </row>
        <row r="129">
          <cell r="F129">
            <v>3140</v>
          </cell>
          <cell r="G129">
            <v>361.20440000000002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0</v>
          </cell>
          <cell r="G132">
            <v>0</v>
          </cell>
        </row>
        <row r="133">
          <cell r="F133">
            <v>159030</v>
          </cell>
          <cell r="G133">
            <v>19109.066800000001</v>
          </cell>
        </row>
        <row r="134">
          <cell r="F134">
            <v>3694</v>
          </cell>
          <cell r="G134">
            <v>410.84979999999996</v>
          </cell>
        </row>
        <row r="149">
          <cell r="F149">
            <v>186418.32825876705</v>
          </cell>
          <cell r="G149">
            <v>21212.2</v>
          </cell>
        </row>
        <row r="150">
          <cell r="F150">
            <v>12910</v>
          </cell>
          <cell r="G150">
            <v>1469</v>
          </cell>
        </row>
        <row r="151">
          <cell r="F151">
            <v>1469</v>
          </cell>
          <cell r="G151">
            <v>1469</v>
          </cell>
        </row>
      </sheetData>
      <sheetData sheetId="40"/>
      <sheetData sheetId="41"/>
      <sheetData sheetId="42"/>
      <sheetData sheetId="43">
        <row r="23">
          <cell r="F23">
            <v>8200</v>
          </cell>
          <cell r="G23">
            <v>1465.34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82300</v>
          </cell>
          <cell r="G28">
            <v>14707.01</v>
          </cell>
        </row>
        <row r="29">
          <cell r="G29">
            <v>0</v>
          </cell>
        </row>
        <row r="32">
          <cell r="F32">
            <v>364000</v>
          </cell>
          <cell r="G32">
            <v>65046.799999999996</v>
          </cell>
        </row>
        <row r="33">
          <cell r="F33">
            <v>36000</v>
          </cell>
          <cell r="G33">
            <v>6433.2</v>
          </cell>
        </row>
        <row r="34">
          <cell r="F34">
            <v>245900</v>
          </cell>
          <cell r="G34">
            <v>43942.33</v>
          </cell>
        </row>
        <row r="35">
          <cell r="G35">
            <v>0</v>
          </cell>
        </row>
        <row r="37">
          <cell r="F37">
            <v>0</v>
          </cell>
          <cell r="G37">
            <v>0</v>
          </cell>
        </row>
        <row r="41">
          <cell r="F41">
            <v>1800</v>
          </cell>
          <cell r="G41">
            <v>321.65999999999997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1600</v>
          </cell>
          <cell r="G47">
            <v>285.92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4">
          <cell r="F54">
            <v>500</v>
          </cell>
          <cell r="G54">
            <v>89.35</v>
          </cell>
        </row>
        <row r="55">
          <cell r="F55">
            <v>0</v>
          </cell>
          <cell r="G55">
            <v>0</v>
          </cell>
        </row>
        <row r="56">
          <cell r="F56">
            <v>0</v>
          </cell>
          <cell r="G56">
            <v>0</v>
          </cell>
        </row>
        <row r="57">
          <cell r="F57">
            <v>0</v>
          </cell>
          <cell r="G57">
            <v>0</v>
          </cell>
        </row>
        <row r="60">
          <cell r="F60">
            <v>0</v>
          </cell>
          <cell r="G60">
            <v>0</v>
          </cell>
        </row>
        <row r="61">
          <cell r="F61">
            <v>300</v>
          </cell>
          <cell r="G61">
            <v>53.61</v>
          </cell>
        </row>
        <row r="62">
          <cell r="F62">
            <v>0</v>
          </cell>
          <cell r="G62">
            <v>0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1500</v>
          </cell>
          <cell r="G65">
            <v>268.05</v>
          </cell>
        </row>
        <row r="66">
          <cell r="F66">
            <v>0</v>
          </cell>
          <cell r="G66">
            <v>0</v>
          </cell>
        </row>
        <row r="67">
          <cell r="F67">
            <v>1339700</v>
          </cell>
          <cell r="G67">
            <v>239404.38999999998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F71">
            <v>0</v>
          </cell>
          <cell r="G71">
            <v>0</v>
          </cell>
        </row>
        <row r="72">
          <cell r="F72">
            <v>0</v>
          </cell>
          <cell r="G72">
            <v>0</v>
          </cell>
        </row>
        <row r="73">
          <cell r="F73">
            <v>0</v>
          </cell>
          <cell r="G73">
            <v>0</v>
          </cell>
        </row>
        <row r="74">
          <cell r="F74">
            <v>100</v>
          </cell>
          <cell r="G74">
            <v>17.87</v>
          </cell>
        </row>
        <row r="75">
          <cell r="F75">
            <v>93600</v>
          </cell>
          <cell r="G75">
            <v>16726.32</v>
          </cell>
        </row>
        <row r="76">
          <cell r="F76">
            <v>0</v>
          </cell>
          <cell r="G76">
            <v>0</v>
          </cell>
        </row>
        <row r="81">
          <cell r="F81">
            <v>112060</v>
          </cell>
          <cell r="G81">
            <v>20025.121999999999</v>
          </cell>
        </row>
        <row r="82">
          <cell r="F82">
            <v>11699</v>
          </cell>
          <cell r="G82">
            <v>2090.6113</v>
          </cell>
        </row>
        <row r="83">
          <cell r="F83">
            <v>0</v>
          </cell>
          <cell r="G83">
            <v>0</v>
          </cell>
        </row>
        <row r="84">
          <cell r="F84">
            <v>22659</v>
          </cell>
          <cell r="G84">
            <v>4049.1633000000002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0</v>
          </cell>
        </row>
        <row r="88">
          <cell r="F88">
            <v>0</v>
          </cell>
          <cell r="G88">
            <v>0</v>
          </cell>
        </row>
        <row r="89">
          <cell r="F89">
            <v>504</v>
          </cell>
          <cell r="G89">
            <v>90.064800000000005</v>
          </cell>
        </row>
        <row r="90">
          <cell r="F90">
            <v>0</v>
          </cell>
          <cell r="G90">
            <v>0</v>
          </cell>
        </row>
        <row r="91">
          <cell r="F91">
            <v>5827</v>
          </cell>
          <cell r="G91">
            <v>1041.2848999999999</v>
          </cell>
        </row>
        <row r="92">
          <cell r="F92">
            <v>0</v>
          </cell>
          <cell r="G92">
            <v>0</v>
          </cell>
        </row>
        <row r="93">
          <cell r="F93">
            <v>0</v>
          </cell>
          <cell r="G93">
            <v>0</v>
          </cell>
        </row>
        <row r="94">
          <cell r="F94">
            <v>0</v>
          </cell>
          <cell r="G94">
            <v>0</v>
          </cell>
        </row>
        <row r="95">
          <cell r="F95">
            <v>0</v>
          </cell>
          <cell r="G95">
            <v>0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0</v>
          </cell>
        </row>
        <row r="100">
          <cell r="F100">
            <v>0</v>
          </cell>
          <cell r="G100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0</v>
          </cell>
          <cell r="G102">
            <v>0</v>
          </cell>
        </row>
        <row r="103">
          <cell r="F103">
            <v>59</v>
          </cell>
          <cell r="G103">
            <v>10.5433</v>
          </cell>
        </row>
        <row r="104">
          <cell r="F104">
            <v>0</v>
          </cell>
          <cell r="G104">
            <v>0</v>
          </cell>
        </row>
        <row r="105">
          <cell r="F105">
            <v>0</v>
          </cell>
          <cell r="G105">
            <v>0</v>
          </cell>
        </row>
        <row r="106">
          <cell r="F106">
            <v>12848</v>
          </cell>
          <cell r="G106">
            <v>2295.9375999999997</v>
          </cell>
        </row>
        <row r="107">
          <cell r="F107">
            <v>0</v>
          </cell>
          <cell r="G107">
            <v>0</v>
          </cell>
        </row>
        <row r="108">
          <cell r="F108">
            <v>0</v>
          </cell>
          <cell r="G108">
            <v>0</v>
          </cell>
        </row>
        <row r="109">
          <cell r="F109">
            <v>15</v>
          </cell>
          <cell r="G109">
            <v>2.6804999999999999</v>
          </cell>
        </row>
        <row r="110">
          <cell r="F110">
            <v>0</v>
          </cell>
          <cell r="G110">
            <v>0</v>
          </cell>
        </row>
        <row r="111">
          <cell r="F111">
            <v>0</v>
          </cell>
          <cell r="G111">
            <v>0</v>
          </cell>
        </row>
        <row r="112">
          <cell r="F112">
            <v>0</v>
          </cell>
          <cell r="G112">
            <v>0</v>
          </cell>
        </row>
        <row r="113">
          <cell r="F113">
            <v>0</v>
          </cell>
          <cell r="G113">
            <v>0</v>
          </cell>
        </row>
        <row r="114">
          <cell r="F114">
            <v>0</v>
          </cell>
          <cell r="G114">
            <v>0</v>
          </cell>
        </row>
        <row r="115">
          <cell r="F115">
            <v>0</v>
          </cell>
          <cell r="G115">
            <v>0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0</v>
          </cell>
        </row>
        <row r="118">
          <cell r="F118">
            <v>0</v>
          </cell>
          <cell r="G118">
            <v>0</v>
          </cell>
        </row>
        <row r="119">
          <cell r="F119">
            <v>0</v>
          </cell>
          <cell r="G119">
            <v>0</v>
          </cell>
        </row>
        <row r="120">
          <cell r="F120">
            <v>0</v>
          </cell>
          <cell r="G120">
            <v>0</v>
          </cell>
        </row>
        <row r="121">
          <cell r="F121">
            <v>556</v>
          </cell>
          <cell r="G121">
            <v>99.357199999999992</v>
          </cell>
        </row>
        <row r="122">
          <cell r="F122">
            <v>2475</v>
          </cell>
          <cell r="G122">
            <v>442.28249999999997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0</v>
          </cell>
          <cell r="G125">
            <v>0</v>
          </cell>
        </row>
        <row r="126">
          <cell r="F126">
            <v>4750</v>
          </cell>
          <cell r="G126">
            <v>848.82500000000005</v>
          </cell>
        </row>
        <row r="127">
          <cell r="F127">
            <v>881</v>
          </cell>
          <cell r="G127">
            <v>157.43469999999999</v>
          </cell>
        </row>
        <row r="128">
          <cell r="F128">
            <v>823</v>
          </cell>
          <cell r="G128">
            <v>147.0701</v>
          </cell>
        </row>
        <row r="129">
          <cell r="F129">
            <v>117</v>
          </cell>
          <cell r="G129">
            <v>20.907900000000001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0</v>
          </cell>
          <cell r="G132">
            <v>0</v>
          </cell>
        </row>
        <row r="133">
          <cell r="F133">
            <v>190482</v>
          </cell>
          <cell r="G133">
            <v>34039.133399999999</v>
          </cell>
        </row>
        <row r="134">
          <cell r="F134">
            <v>2969</v>
          </cell>
          <cell r="G134">
            <v>530.56029999999998</v>
          </cell>
        </row>
        <row r="146">
          <cell r="G146">
            <v>0</v>
          </cell>
        </row>
        <row r="149">
          <cell r="F149">
            <v>257710.68</v>
          </cell>
          <cell r="G149">
            <v>46049.16</v>
          </cell>
        </row>
        <row r="150">
          <cell r="F150">
            <v>17847</v>
          </cell>
          <cell r="G150">
            <v>3189</v>
          </cell>
        </row>
        <row r="151">
          <cell r="F151">
            <v>3189</v>
          </cell>
          <cell r="G151">
            <v>3189</v>
          </cell>
        </row>
      </sheetData>
      <sheetData sheetId="44"/>
      <sheetData sheetId="45"/>
      <sheetData sheetId="46"/>
      <sheetData sheetId="47"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F31">
            <v>0</v>
          </cell>
          <cell r="G31">
            <v>0</v>
          </cell>
        </row>
        <row r="32">
          <cell r="F32">
            <v>55700</v>
          </cell>
          <cell r="G32">
            <v>11528.599999999999</v>
          </cell>
        </row>
        <row r="33">
          <cell r="F33">
            <v>0</v>
          </cell>
          <cell r="G33">
            <v>0</v>
          </cell>
        </row>
        <row r="36">
          <cell r="F36">
            <v>436300</v>
          </cell>
          <cell r="G36">
            <v>91551.1</v>
          </cell>
        </row>
        <row r="37">
          <cell r="F37">
            <v>46800</v>
          </cell>
          <cell r="G37">
            <v>9870.6</v>
          </cell>
        </row>
        <row r="38">
          <cell r="F38">
            <v>242400</v>
          </cell>
          <cell r="G38">
            <v>49918.2</v>
          </cell>
        </row>
        <row r="39">
          <cell r="G39">
            <v>0</v>
          </cell>
        </row>
        <row r="41">
          <cell r="F41">
            <v>0</v>
          </cell>
          <cell r="G41">
            <v>0</v>
          </cell>
        </row>
        <row r="45">
          <cell r="F45">
            <v>1800</v>
          </cell>
          <cell r="G45">
            <v>370.7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0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900</v>
          </cell>
          <cell r="G51">
            <v>166.8</v>
          </cell>
        </row>
        <row r="52">
          <cell r="F52">
            <v>0</v>
          </cell>
          <cell r="G52">
            <v>0</v>
          </cell>
        </row>
        <row r="53">
          <cell r="F53">
            <v>0</v>
          </cell>
          <cell r="G53">
            <v>0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8">
          <cell r="F58">
            <v>600</v>
          </cell>
          <cell r="G58">
            <v>123.6</v>
          </cell>
        </row>
        <row r="59">
          <cell r="F59">
            <v>0</v>
          </cell>
          <cell r="G59">
            <v>0</v>
          </cell>
        </row>
        <row r="60">
          <cell r="F60">
            <v>0</v>
          </cell>
          <cell r="G60">
            <v>0</v>
          </cell>
        </row>
        <row r="61">
          <cell r="F61">
            <v>0</v>
          </cell>
          <cell r="G61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300</v>
          </cell>
          <cell r="G65">
            <v>61.78</v>
          </cell>
        </row>
        <row r="66">
          <cell r="F66">
            <v>3100</v>
          </cell>
          <cell r="G66">
            <v>518.63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F71">
            <v>2139300</v>
          </cell>
          <cell r="G71">
            <v>444210.1</v>
          </cell>
        </row>
        <row r="72">
          <cell r="F72">
            <v>0</v>
          </cell>
          <cell r="G72">
            <v>0</v>
          </cell>
        </row>
        <row r="73">
          <cell r="F73">
            <v>0</v>
          </cell>
          <cell r="G73">
            <v>0</v>
          </cell>
        </row>
        <row r="74">
          <cell r="F74">
            <v>0</v>
          </cell>
          <cell r="G74">
            <v>0</v>
          </cell>
        </row>
        <row r="75">
          <cell r="F75">
            <v>0</v>
          </cell>
          <cell r="G75">
            <v>0</v>
          </cell>
        </row>
        <row r="76">
          <cell r="F76">
            <v>0</v>
          </cell>
          <cell r="G76">
            <v>0</v>
          </cell>
        </row>
        <row r="77">
          <cell r="F77">
            <v>0</v>
          </cell>
          <cell r="G77">
            <v>0</v>
          </cell>
        </row>
        <row r="78">
          <cell r="F78">
            <v>0</v>
          </cell>
          <cell r="G78">
            <v>0</v>
          </cell>
        </row>
        <row r="79">
          <cell r="F79">
            <v>103900</v>
          </cell>
          <cell r="G79">
            <v>21541.4</v>
          </cell>
        </row>
        <row r="80">
          <cell r="F80">
            <v>0</v>
          </cell>
          <cell r="G80">
            <v>0</v>
          </cell>
        </row>
        <row r="85">
          <cell r="F85">
            <v>169656</v>
          </cell>
          <cell r="G85">
            <v>35693.799999999996</v>
          </cell>
        </row>
        <row r="86">
          <cell r="F86">
            <v>18360</v>
          </cell>
          <cell r="G86">
            <v>3867.8999999999996</v>
          </cell>
        </row>
        <row r="87">
          <cell r="F87">
            <v>0</v>
          </cell>
          <cell r="G87">
            <v>0</v>
          </cell>
        </row>
        <row r="88">
          <cell r="F88">
            <v>9942</v>
          </cell>
          <cell r="G88">
            <v>2054.1000000000004</v>
          </cell>
        </row>
        <row r="89">
          <cell r="F89">
            <v>0</v>
          </cell>
          <cell r="G89">
            <v>0</v>
          </cell>
        </row>
        <row r="90">
          <cell r="F90">
            <v>0</v>
          </cell>
          <cell r="G90">
            <v>0</v>
          </cell>
        </row>
        <row r="91">
          <cell r="F91">
            <v>0</v>
          </cell>
          <cell r="G91">
            <v>0</v>
          </cell>
        </row>
        <row r="92">
          <cell r="F92">
            <v>0</v>
          </cell>
          <cell r="G92">
            <v>0</v>
          </cell>
        </row>
        <row r="93">
          <cell r="F93">
            <v>0</v>
          </cell>
          <cell r="G93">
            <v>0</v>
          </cell>
        </row>
        <row r="94">
          <cell r="F94">
            <v>0</v>
          </cell>
          <cell r="G94">
            <v>0</v>
          </cell>
        </row>
        <row r="95">
          <cell r="F95">
            <v>7811</v>
          </cell>
          <cell r="G95">
            <v>1634.7791999999999</v>
          </cell>
        </row>
        <row r="96">
          <cell r="F96">
            <v>0</v>
          </cell>
          <cell r="G96">
            <v>0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0</v>
          </cell>
          <cell r="G102">
            <v>0</v>
          </cell>
        </row>
        <row r="103">
          <cell r="F103">
            <v>0</v>
          </cell>
          <cell r="G103">
            <v>0</v>
          </cell>
        </row>
        <row r="104">
          <cell r="F104">
            <v>0</v>
          </cell>
          <cell r="G104">
            <v>0</v>
          </cell>
        </row>
        <row r="105">
          <cell r="F105">
            <v>0</v>
          </cell>
          <cell r="G105">
            <v>0</v>
          </cell>
        </row>
        <row r="106">
          <cell r="F106">
            <v>0</v>
          </cell>
          <cell r="G106">
            <v>0</v>
          </cell>
        </row>
        <row r="107">
          <cell r="F107">
            <v>82</v>
          </cell>
          <cell r="G107">
            <v>17.399999999999999</v>
          </cell>
        </row>
        <row r="108">
          <cell r="F108">
            <v>0</v>
          </cell>
          <cell r="G108">
            <v>0</v>
          </cell>
        </row>
        <row r="109">
          <cell r="F109">
            <v>0</v>
          </cell>
          <cell r="G109">
            <v>0</v>
          </cell>
        </row>
        <row r="110">
          <cell r="F110">
            <v>17703</v>
          </cell>
          <cell r="G110">
            <v>3717.3</v>
          </cell>
        </row>
        <row r="111">
          <cell r="F111">
            <v>0</v>
          </cell>
          <cell r="G111">
            <v>0</v>
          </cell>
        </row>
        <row r="112">
          <cell r="F112">
            <v>808</v>
          </cell>
          <cell r="G112">
            <v>167.9</v>
          </cell>
        </row>
        <row r="113">
          <cell r="F113">
            <v>0</v>
          </cell>
          <cell r="G113">
            <v>0</v>
          </cell>
        </row>
        <row r="114">
          <cell r="F114">
            <v>0</v>
          </cell>
          <cell r="G114">
            <v>0</v>
          </cell>
        </row>
        <row r="115">
          <cell r="F115">
            <v>0</v>
          </cell>
          <cell r="G115">
            <v>0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0</v>
          </cell>
        </row>
        <row r="118">
          <cell r="F118">
            <v>0</v>
          </cell>
          <cell r="G118">
            <v>0</v>
          </cell>
        </row>
        <row r="119">
          <cell r="F119">
            <v>0</v>
          </cell>
          <cell r="G119">
            <v>0</v>
          </cell>
        </row>
        <row r="120">
          <cell r="F120">
            <v>0</v>
          </cell>
          <cell r="G120">
            <v>0</v>
          </cell>
        </row>
        <row r="121">
          <cell r="F121">
            <v>0</v>
          </cell>
          <cell r="G121">
            <v>0</v>
          </cell>
        </row>
        <row r="122">
          <cell r="F122">
            <v>0</v>
          </cell>
          <cell r="G122">
            <v>0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2628</v>
          </cell>
          <cell r="G125">
            <v>547</v>
          </cell>
        </row>
        <row r="126">
          <cell r="F126">
            <v>0</v>
          </cell>
          <cell r="G126">
            <v>0</v>
          </cell>
        </row>
        <row r="127">
          <cell r="F127">
            <v>0</v>
          </cell>
          <cell r="G127">
            <v>0</v>
          </cell>
        </row>
        <row r="128">
          <cell r="F128">
            <v>0</v>
          </cell>
          <cell r="G128">
            <v>0</v>
          </cell>
        </row>
        <row r="129">
          <cell r="F129">
            <v>0</v>
          </cell>
          <cell r="G129">
            <v>0</v>
          </cell>
        </row>
        <row r="130">
          <cell r="F130">
            <v>43062</v>
          </cell>
          <cell r="G130">
            <v>10076.400000000001</v>
          </cell>
        </row>
        <row r="131">
          <cell r="F131">
            <v>142</v>
          </cell>
          <cell r="G131">
            <v>34.5</v>
          </cell>
        </row>
        <row r="132">
          <cell r="F132">
            <v>0</v>
          </cell>
          <cell r="G132">
            <v>0</v>
          </cell>
        </row>
        <row r="133">
          <cell r="F133">
            <v>0</v>
          </cell>
          <cell r="G133">
            <v>0</v>
          </cell>
        </row>
        <row r="134">
          <cell r="F134">
            <v>0</v>
          </cell>
          <cell r="G134">
            <v>0</v>
          </cell>
        </row>
        <row r="135">
          <cell r="F135">
            <v>0</v>
          </cell>
          <cell r="G135">
            <v>0</v>
          </cell>
        </row>
        <row r="136">
          <cell r="F136">
            <v>0</v>
          </cell>
          <cell r="G136">
            <v>0</v>
          </cell>
        </row>
        <row r="137">
          <cell r="F137">
            <v>248629</v>
          </cell>
          <cell r="G137">
            <v>52254.100000000006</v>
          </cell>
        </row>
        <row r="138">
          <cell r="F138">
            <v>4585</v>
          </cell>
          <cell r="G138">
            <v>929.59999999999991</v>
          </cell>
        </row>
        <row r="150">
          <cell r="G150">
            <v>0</v>
          </cell>
        </row>
        <row r="153">
          <cell r="F153">
            <v>323582.3</v>
          </cell>
          <cell r="G153">
            <v>64690.5</v>
          </cell>
        </row>
        <row r="154">
          <cell r="F154">
            <v>22409</v>
          </cell>
          <cell r="G154">
            <v>4480</v>
          </cell>
        </row>
        <row r="155">
          <cell r="F155">
            <v>4480</v>
          </cell>
          <cell r="G155">
            <v>4480</v>
          </cell>
        </row>
      </sheetData>
      <sheetData sheetId="48"/>
      <sheetData sheetId="49"/>
      <sheetData sheetId="50"/>
      <sheetData sheetId="51">
        <row r="23">
          <cell r="F23">
            <v>8600</v>
          </cell>
          <cell r="G23">
            <v>1897.3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206500</v>
          </cell>
          <cell r="G28">
            <v>36299</v>
          </cell>
        </row>
        <row r="29">
          <cell r="F29">
            <v>0</v>
          </cell>
          <cell r="G29">
            <v>0</v>
          </cell>
        </row>
        <row r="32">
          <cell r="F32">
            <v>483500</v>
          </cell>
          <cell r="G32">
            <v>97780.2</v>
          </cell>
        </row>
        <row r="33">
          <cell r="F33">
            <v>68200</v>
          </cell>
          <cell r="G33">
            <v>12918.6</v>
          </cell>
        </row>
        <row r="34">
          <cell r="F34">
            <v>231600</v>
          </cell>
          <cell r="G34">
            <v>48319.4</v>
          </cell>
        </row>
        <row r="35">
          <cell r="G35">
            <v>0</v>
          </cell>
        </row>
        <row r="37">
          <cell r="F37">
            <v>0</v>
          </cell>
          <cell r="G37">
            <v>0</v>
          </cell>
        </row>
        <row r="41">
          <cell r="F41">
            <v>1800</v>
          </cell>
          <cell r="G41">
            <v>375.5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900</v>
          </cell>
          <cell r="G47">
            <v>203.8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4">
          <cell r="F54">
            <v>400</v>
          </cell>
          <cell r="G54">
            <v>92.999999999999986</v>
          </cell>
        </row>
        <row r="55">
          <cell r="F55">
            <v>0</v>
          </cell>
          <cell r="G55">
            <v>0</v>
          </cell>
        </row>
        <row r="56">
          <cell r="F56">
            <v>0</v>
          </cell>
          <cell r="G56">
            <v>0</v>
          </cell>
        </row>
        <row r="57">
          <cell r="F57">
            <v>0</v>
          </cell>
          <cell r="G57">
            <v>0</v>
          </cell>
        </row>
        <row r="60">
          <cell r="F60">
            <v>0</v>
          </cell>
          <cell r="G60">
            <v>0</v>
          </cell>
        </row>
        <row r="61">
          <cell r="F61">
            <v>300</v>
          </cell>
          <cell r="G61">
            <v>62.59</v>
          </cell>
        </row>
        <row r="62">
          <cell r="F62">
            <v>9100</v>
          </cell>
          <cell r="G62">
            <v>1433.25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5500</v>
          </cell>
          <cell r="G66">
            <v>1673.1000000000001</v>
          </cell>
        </row>
        <row r="67">
          <cell r="F67">
            <v>1079800</v>
          </cell>
          <cell r="G67">
            <v>241848.7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F71">
            <v>1800</v>
          </cell>
          <cell r="G71">
            <v>547.6</v>
          </cell>
        </row>
        <row r="72">
          <cell r="F72">
            <v>0</v>
          </cell>
          <cell r="G72">
            <v>0</v>
          </cell>
        </row>
        <row r="73">
          <cell r="F73">
            <v>0</v>
          </cell>
          <cell r="G73">
            <v>0</v>
          </cell>
        </row>
        <row r="74">
          <cell r="F74">
            <v>3900</v>
          </cell>
          <cell r="G74">
            <v>623.70000000000005</v>
          </cell>
        </row>
        <row r="75">
          <cell r="F75">
            <v>167300</v>
          </cell>
          <cell r="G75">
            <v>32939.1</v>
          </cell>
        </row>
        <row r="76">
          <cell r="F76">
            <v>0</v>
          </cell>
          <cell r="G76">
            <v>0</v>
          </cell>
        </row>
        <row r="81">
          <cell r="F81">
            <v>148817</v>
          </cell>
          <cell r="G81">
            <v>30519.599999999999</v>
          </cell>
        </row>
        <row r="82">
          <cell r="F82">
            <v>21171</v>
          </cell>
          <cell r="G82">
            <v>4074.8</v>
          </cell>
        </row>
        <row r="83">
          <cell r="F83">
            <v>0</v>
          </cell>
          <cell r="G83">
            <v>0</v>
          </cell>
        </row>
        <row r="84">
          <cell r="F84">
            <v>7621</v>
          </cell>
          <cell r="G84">
            <v>1564.2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0</v>
          </cell>
        </row>
        <row r="88">
          <cell r="F88">
            <v>0</v>
          </cell>
          <cell r="G88">
            <v>0</v>
          </cell>
        </row>
        <row r="89">
          <cell r="F89">
            <v>0</v>
          </cell>
          <cell r="G89">
            <v>0</v>
          </cell>
        </row>
        <row r="90">
          <cell r="F90">
            <v>0</v>
          </cell>
          <cell r="G90">
            <v>0</v>
          </cell>
        </row>
        <row r="91">
          <cell r="F91">
            <v>7240</v>
          </cell>
          <cell r="G91">
            <v>1477.2490000000003</v>
          </cell>
        </row>
        <row r="92">
          <cell r="F92">
            <v>0</v>
          </cell>
          <cell r="G92">
            <v>0</v>
          </cell>
        </row>
        <row r="93">
          <cell r="F93">
            <v>0</v>
          </cell>
          <cell r="G93">
            <v>0</v>
          </cell>
        </row>
        <row r="94">
          <cell r="F94">
            <v>0</v>
          </cell>
          <cell r="G94">
            <v>0</v>
          </cell>
        </row>
        <row r="95">
          <cell r="F95">
            <v>0</v>
          </cell>
          <cell r="G95">
            <v>0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0</v>
          </cell>
        </row>
        <row r="100">
          <cell r="F100">
            <v>0</v>
          </cell>
          <cell r="G100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0</v>
          </cell>
          <cell r="G102">
            <v>0</v>
          </cell>
        </row>
        <row r="103">
          <cell r="F103">
            <v>63</v>
          </cell>
          <cell r="G103">
            <v>13.299999999999999</v>
          </cell>
        </row>
        <row r="104">
          <cell r="F104">
            <v>0</v>
          </cell>
          <cell r="G104">
            <v>0</v>
          </cell>
        </row>
        <row r="105">
          <cell r="F105">
            <v>0</v>
          </cell>
          <cell r="G105">
            <v>0</v>
          </cell>
        </row>
        <row r="106">
          <cell r="F106">
            <v>14747</v>
          </cell>
          <cell r="G106">
            <v>3011.2</v>
          </cell>
        </row>
        <row r="107">
          <cell r="F107">
            <v>0</v>
          </cell>
          <cell r="G107">
            <v>0</v>
          </cell>
        </row>
        <row r="108">
          <cell r="F108">
            <v>0</v>
          </cell>
          <cell r="G108">
            <v>0</v>
          </cell>
        </row>
        <row r="109">
          <cell r="F109">
            <v>0</v>
          </cell>
          <cell r="G109">
            <v>0</v>
          </cell>
        </row>
        <row r="110">
          <cell r="F110">
            <v>0</v>
          </cell>
          <cell r="G110">
            <v>0</v>
          </cell>
        </row>
        <row r="111">
          <cell r="F111">
            <v>0</v>
          </cell>
          <cell r="G111">
            <v>0</v>
          </cell>
        </row>
        <row r="112">
          <cell r="F112">
            <v>0</v>
          </cell>
          <cell r="G112">
            <v>0</v>
          </cell>
        </row>
        <row r="113">
          <cell r="F113">
            <v>0</v>
          </cell>
          <cell r="G113">
            <v>0</v>
          </cell>
        </row>
        <row r="114">
          <cell r="F114">
            <v>0</v>
          </cell>
          <cell r="G114">
            <v>0</v>
          </cell>
        </row>
        <row r="115">
          <cell r="F115">
            <v>0</v>
          </cell>
          <cell r="G115">
            <v>0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0</v>
          </cell>
        </row>
        <row r="118">
          <cell r="F118">
            <v>0</v>
          </cell>
          <cell r="G118">
            <v>0</v>
          </cell>
        </row>
        <row r="119">
          <cell r="F119">
            <v>0</v>
          </cell>
          <cell r="G119">
            <v>0</v>
          </cell>
        </row>
        <row r="120">
          <cell r="F120">
            <v>0</v>
          </cell>
          <cell r="G120">
            <v>0</v>
          </cell>
        </row>
        <row r="121">
          <cell r="F121">
            <v>323</v>
          </cell>
          <cell r="G121">
            <v>65.900000000000006</v>
          </cell>
        </row>
        <row r="122">
          <cell r="F122">
            <v>0</v>
          </cell>
          <cell r="G122">
            <v>0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0</v>
          </cell>
          <cell r="G125">
            <v>0</v>
          </cell>
        </row>
        <row r="126">
          <cell r="F126">
            <v>7171</v>
          </cell>
          <cell r="G126">
            <v>1763.1</v>
          </cell>
        </row>
        <row r="127">
          <cell r="F127">
            <v>8114</v>
          </cell>
          <cell r="G127">
            <v>2060.3000000000002</v>
          </cell>
        </row>
        <row r="128">
          <cell r="F128">
            <v>0</v>
          </cell>
          <cell r="G128">
            <v>0</v>
          </cell>
        </row>
        <row r="129">
          <cell r="F129">
            <v>2668</v>
          </cell>
          <cell r="G129">
            <v>424.40000000000003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0</v>
          </cell>
          <cell r="G132">
            <v>0</v>
          </cell>
        </row>
        <row r="133">
          <cell r="F133">
            <v>190435</v>
          </cell>
          <cell r="G133">
            <v>39178.1</v>
          </cell>
        </row>
        <row r="134">
          <cell r="F134">
            <v>6659</v>
          </cell>
          <cell r="G134">
            <v>1273.7</v>
          </cell>
        </row>
        <row r="146">
          <cell r="G146">
            <v>0</v>
          </cell>
        </row>
        <row r="149">
          <cell r="F149">
            <v>137308.4</v>
          </cell>
          <cell r="G149">
            <v>30179.300000000003</v>
          </cell>
        </row>
        <row r="150">
          <cell r="F150">
            <v>9509</v>
          </cell>
          <cell r="G150">
            <v>2090</v>
          </cell>
        </row>
        <row r="151">
          <cell r="F151">
            <v>2090</v>
          </cell>
          <cell r="G151">
            <v>2090</v>
          </cell>
        </row>
      </sheetData>
      <sheetData sheetId="52"/>
      <sheetData sheetId="53"/>
      <sheetData sheetId="54"/>
      <sheetData sheetId="55"/>
      <sheetData sheetId="56">
        <row r="23">
          <cell r="F23">
            <v>333600</v>
          </cell>
          <cell r="G23">
            <v>34450.03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1925800</v>
          </cell>
          <cell r="G26">
            <v>198973.85</v>
          </cell>
        </row>
        <row r="27">
          <cell r="F27">
            <v>0</v>
          </cell>
          <cell r="G27">
            <v>0</v>
          </cell>
        </row>
        <row r="28">
          <cell r="F28">
            <v>925900</v>
          </cell>
          <cell r="G28">
            <v>95667</v>
          </cell>
        </row>
        <row r="29">
          <cell r="F29">
            <v>0</v>
          </cell>
          <cell r="G29">
            <v>0</v>
          </cell>
        </row>
        <row r="32">
          <cell r="F32">
            <v>1891100</v>
          </cell>
          <cell r="G32">
            <v>195415.21999999997</v>
          </cell>
        </row>
        <row r="33">
          <cell r="F33">
            <v>195100</v>
          </cell>
          <cell r="G33">
            <v>20161.62</v>
          </cell>
        </row>
        <row r="34">
          <cell r="F34">
            <v>1434700</v>
          </cell>
          <cell r="G34">
            <v>148252.38999999998</v>
          </cell>
        </row>
        <row r="37">
          <cell r="F37">
            <v>0</v>
          </cell>
          <cell r="G37">
            <v>0</v>
          </cell>
        </row>
        <row r="41">
          <cell r="F41">
            <v>9000</v>
          </cell>
          <cell r="G41">
            <v>930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4600</v>
          </cell>
          <cell r="G47">
            <v>475.40999999999997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4">
          <cell r="F54">
            <v>900</v>
          </cell>
          <cell r="G54">
            <v>93</v>
          </cell>
        </row>
        <row r="55">
          <cell r="F55">
            <v>0</v>
          </cell>
          <cell r="G55">
            <v>0</v>
          </cell>
        </row>
        <row r="56">
          <cell r="F56">
            <v>0</v>
          </cell>
          <cell r="G56">
            <v>0</v>
          </cell>
        </row>
        <row r="57">
          <cell r="F57">
            <v>0</v>
          </cell>
          <cell r="G57">
            <v>0</v>
          </cell>
        </row>
        <row r="60">
          <cell r="F60">
            <v>0</v>
          </cell>
          <cell r="G60">
            <v>0</v>
          </cell>
        </row>
        <row r="61">
          <cell r="F61">
            <v>1100</v>
          </cell>
          <cell r="G61">
            <v>113.64999999999999</v>
          </cell>
        </row>
        <row r="62">
          <cell r="F62">
            <v>0</v>
          </cell>
          <cell r="G62">
            <v>0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122600</v>
          </cell>
          <cell r="G66">
            <v>12652.32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F71">
            <v>0</v>
          </cell>
          <cell r="G71">
            <v>0</v>
          </cell>
        </row>
        <row r="72">
          <cell r="F72">
            <v>0</v>
          </cell>
          <cell r="G72">
            <v>0</v>
          </cell>
        </row>
        <row r="73">
          <cell r="F73">
            <v>0</v>
          </cell>
          <cell r="G73">
            <v>0</v>
          </cell>
        </row>
        <row r="74">
          <cell r="F74">
            <v>11300</v>
          </cell>
          <cell r="G74">
            <v>1167.51</v>
          </cell>
        </row>
        <row r="75">
          <cell r="F75">
            <v>0</v>
          </cell>
          <cell r="G75">
            <v>0</v>
          </cell>
        </row>
        <row r="76">
          <cell r="F76">
            <v>60800</v>
          </cell>
          <cell r="G76">
            <v>6274.56</v>
          </cell>
        </row>
        <row r="81">
          <cell r="F81">
            <v>283736</v>
          </cell>
          <cell r="G81">
            <v>29315.216700000001</v>
          </cell>
        </row>
        <row r="82">
          <cell r="F82">
            <v>29996</v>
          </cell>
          <cell r="G82">
            <v>3099.5236999999997</v>
          </cell>
        </row>
        <row r="83">
          <cell r="F83">
            <v>0</v>
          </cell>
          <cell r="G83">
            <v>0</v>
          </cell>
        </row>
        <row r="84">
          <cell r="F84">
            <v>25728</v>
          </cell>
          <cell r="G84">
            <v>2658.1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0</v>
          </cell>
        </row>
        <row r="88">
          <cell r="F88">
            <v>0</v>
          </cell>
          <cell r="G88">
            <v>0</v>
          </cell>
        </row>
        <row r="89">
          <cell r="F89">
            <v>0</v>
          </cell>
          <cell r="G89">
            <v>0</v>
          </cell>
        </row>
        <row r="90">
          <cell r="F90">
            <v>0</v>
          </cell>
          <cell r="G90">
            <v>0</v>
          </cell>
        </row>
        <row r="91">
          <cell r="F91">
            <v>14977</v>
          </cell>
          <cell r="G91">
            <v>1547.3651</v>
          </cell>
        </row>
        <row r="92">
          <cell r="F92">
            <v>0</v>
          </cell>
          <cell r="G92">
            <v>0</v>
          </cell>
        </row>
        <row r="93">
          <cell r="F93">
            <v>0</v>
          </cell>
          <cell r="G93">
            <v>0</v>
          </cell>
        </row>
        <row r="94">
          <cell r="F94">
            <v>0</v>
          </cell>
          <cell r="G94">
            <v>0</v>
          </cell>
        </row>
        <row r="95">
          <cell r="F95">
            <v>0</v>
          </cell>
          <cell r="G95">
            <v>0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0</v>
          </cell>
        </row>
        <row r="100">
          <cell r="F100">
            <v>0</v>
          </cell>
          <cell r="G100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0</v>
          </cell>
          <cell r="G102">
            <v>0</v>
          </cell>
        </row>
        <row r="103">
          <cell r="F103">
            <v>142</v>
          </cell>
          <cell r="G103">
            <v>14.670400000000001</v>
          </cell>
        </row>
        <row r="104">
          <cell r="F104">
            <v>0</v>
          </cell>
          <cell r="G104">
            <v>0</v>
          </cell>
        </row>
        <row r="105">
          <cell r="F105">
            <v>0</v>
          </cell>
          <cell r="G105">
            <v>0</v>
          </cell>
        </row>
        <row r="106">
          <cell r="F106">
            <v>32849</v>
          </cell>
          <cell r="G106">
            <v>3393.8126999999999</v>
          </cell>
        </row>
        <row r="107">
          <cell r="F107">
            <v>0</v>
          </cell>
          <cell r="G107">
            <v>0</v>
          </cell>
        </row>
        <row r="108">
          <cell r="F108">
            <v>788</v>
          </cell>
          <cell r="G108">
            <v>81.4084</v>
          </cell>
        </row>
        <row r="109">
          <cell r="F109">
            <v>0</v>
          </cell>
          <cell r="G109">
            <v>0</v>
          </cell>
        </row>
        <row r="110">
          <cell r="F110">
            <v>0</v>
          </cell>
          <cell r="G110">
            <v>0</v>
          </cell>
        </row>
        <row r="111">
          <cell r="F111">
            <v>0</v>
          </cell>
          <cell r="G111">
            <v>0</v>
          </cell>
        </row>
        <row r="112">
          <cell r="F112">
            <v>0</v>
          </cell>
          <cell r="G112">
            <v>0</v>
          </cell>
        </row>
        <row r="113">
          <cell r="F113">
            <v>0</v>
          </cell>
          <cell r="G113">
            <v>0</v>
          </cell>
        </row>
        <row r="114">
          <cell r="F114">
            <v>0</v>
          </cell>
          <cell r="G114">
            <v>0</v>
          </cell>
        </row>
        <row r="115">
          <cell r="F115">
            <v>0</v>
          </cell>
          <cell r="G115">
            <v>0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0</v>
          </cell>
        </row>
        <row r="118">
          <cell r="F118">
            <v>0</v>
          </cell>
          <cell r="G118">
            <v>0</v>
          </cell>
        </row>
        <row r="119">
          <cell r="F119">
            <v>0</v>
          </cell>
          <cell r="G119">
            <v>0</v>
          </cell>
        </row>
        <row r="120">
          <cell r="F120">
            <v>1369</v>
          </cell>
          <cell r="G120">
            <v>141.40719999999999</v>
          </cell>
        </row>
        <row r="121">
          <cell r="F121">
            <v>0</v>
          </cell>
          <cell r="G121">
            <v>0</v>
          </cell>
        </row>
        <row r="122">
          <cell r="F122">
            <v>0</v>
          </cell>
          <cell r="G122">
            <v>0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33605</v>
          </cell>
          <cell r="G125">
            <v>3471.6908000000003</v>
          </cell>
        </row>
        <row r="126">
          <cell r="F126">
            <v>4927</v>
          </cell>
          <cell r="G126">
            <v>508.48230000000001</v>
          </cell>
        </row>
        <row r="127">
          <cell r="F127">
            <v>0</v>
          </cell>
          <cell r="G127">
            <v>0</v>
          </cell>
        </row>
        <row r="128">
          <cell r="F128">
            <v>9368</v>
          </cell>
          <cell r="G128">
            <v>967.76300000000003</v>
          </cell>
        </row>
        <row r="129">
          <cell r="F129">
            <v>0</v>
          </cell>
          <cell r="G129">
            <v>0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478375</v>
          </cell>
          <cell r="G132">
            <v>49424.204100000003</v>
          </cell>
        </row>
        <row r="133">
          <cell r="F133">
            <v>10977</v>
          </cell>
          <cell r="G133">
            <v>1134.0382999999999</v>
          </cell>
        </row>
        <row r="148">
          <cell r="F148">
            <v>1709944.5240000002</v>
          </cell>
          <cell r="G148">
            <v>176637.024</v>
          </cell>
        </row>
        <row r="149">
          <cell r="F149">
            <v>627.30000000000007</v>
          </cell>
          <cell r="G149">
            <v>64.8</v>
          </cell>
        </row>
        <row r="150">
          <cell r="F150">
            <v>64.8</v>
          </cell>
          <cell r="G150">
            <v>64.8</v>
          </cell>
        </row>
      </sheetData>
      <sheetData sheetId="57"/>
      <sheetData sheetId="58"/>
      <sheetData sheetId="59"/>
      <sheetData sheetId="60">
        <row r="23">
          <cell r="F23">
            <v>38800</v>
          </cell>
          <cell r="G23">
            <v>1128.96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73200</v>
          </cell>
          <cell r="G26">
            <v>7378.56</v>
          </cell>
        </row>
        <row r="27">
          <cell r="F27">
            <v>0</v>
          </cell>
          <cell r="G27">
            <v>0</v>
          </cell>
        </row>
        <row r="28">
          <cell r="F28">
            <v>383700</v>
          </cell>
          <cell r="G28">
            <v>22417.920000000002</v>
          </cell>
        </row>
        <row r="29">
          <cell r="F29">
            <v>0</v>
          </cell>
          <cell r="G29">
            <v>0</v>
          </cell>
        </row>
        <row r="32">
          <cell r="F32">
            <v>1697500</v>
          </cell>
          <cell r="G32">
            <v>65570.399999999994</v>
          </cell>
        </row>
        <row r="33">
          <cell r="F33">
            <v>167600</v>
          </cell>
          <cell r="G33">
            <v>5775.84</v>
          </cell>
        </row>
        <row r="34">
          <cell r="F34">
            <v>1431100</v>
          </cell>
          <cell r="G34">
            <v>48414.239999999998</v>
          </cell>
        </row>
        <row r="37">
          <cell r="F37">
            <v>0</v>
          </cell>
          <cell r="G37">
            <v>0</v>
          </cell>
        </row>
        <row r="41">
          <cell r="F41">
            <v>9000</v>
          </cell>
          <cell r="G41">
            <v>302.39999999999998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6800</v>
          </cell>
          <cell r="G47">
            <v>231.84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4">
          <cell r="F54">
            <v>2100</v>
          </cell>
          <cell r="G54">
            <v>30.240000000000002</v>
          </cell>
        </row>
        <row r="55">
          <cell r="F55">
            <v>0</v>
          </cell>
          <cell r="G55">
            <v>0</v>
          </cell>
        </row>
        <row r="56">
          <cell r="F56">
            <v>0</v>
          </cell>
          <cell r="G56">
            <v>0</v>
          </cell>
        </row>
        <row r="57">
          <cell r="F57">
            <v>0</v>
          </cell>
          <cell r="G57">
            <v>0</v>
          </cell>
        </row>
        <row r="60">
          <cell r="F60">
            <v>0</v>
          </cell>
          <cell r="G60">
            <v>0</v>
          </cell>
        </row>
        <row r="61">
          <cell r="F61">
            <v>1400</v>
          </cell>
          <cell r="G61">
            <v>50.4</v>
          </cell>
        </row>
        <row r="62">
          <cell r="F62">
            <v>0</v>
          </cell>
          <cell r="G62">
            <v>0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0</v>
          </cell>
          <cell r="G66">
            <v>0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F71">
            <v>0</v>
          </cell>
          <cell r="G71">
            <v>0</v>
          </cell>
        </row>
        <row r="72">
          <cell r="F72">
            <v>0</v>
          </cell>
          <cell r="G72">
            <v>0</v>
          </cell>
        </row>
        <row r="73">
          <cell r="F73">
            <v>0</v>
          </cell>
          <cell r="G73">
            <v>0</v>
          </cell>
        </row>
        <row r="74">
          <cell r="F74">
            <v>400</v>
          </cell>
          <cell r="G74">
            <v>40.32</v>
          </cell>
        </row>
        <row r="75">
          <cell r="F75">
            <v>7100</v>
          </cell>
          <cell r="G75">
            <v>0</v>
          </cell>
        </row>
        <row r="76">
          <cell r="F76">
            <v>0</v>
          </cell>
          <cell r="G76">
            <v>0</v>
          </cell>
        </row>
        <row r="81">
          <cell r="F81">
            <v>205670</v>
          </cell>
          <cell r="G81">
            <v>9133.7903999999999</v>
          </cell>
        </row>
        <row r="82">
          <cell r="F82">
            <v>21331</v>
          </cell>
          <cell r="G82">
            <v>943.08479999999997</v>
          </cell>
        </row>
        <row r="83">
          <cell r="F83">
            <v>0</v>
          </cell>
          <cell r="G83">
            <v>0</v>
          </cell>
        </row>
        <row r="84">
          <cell r="F84">
            <v>37375</v>
          </cell>
          <cell r="G84">
            <v>459.04320000000001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0</v>
          </cell>
        </row>
        <row r="88">
          <cell r="F88">
            <v>0</v>
          </cell>
          <cell r="G88">
            <v>0</v>
          </cell>
        </row>
        <row r="89">
          <cell r="F89">
            <v>0</v>
          </cell>
          <cell r="G89">
            <v>0</v>
          </cell>
        </row>
        <row r="90">
          <cell r="F90">
            <v>0</v>
          </cell>
          <cell r="G90">
            <v>0</v>
          </cell>
        </row>
        <row r="91">
          <cell r="F91">
            <v>10568</v>
          </cell>
          <cell r="G91">
            <v>458.74079999999998</v>
          </cell>
        </row>
        <row r="92">
          <cell r="F92">
            <v>0</v>
          </cell>
          <cell r="G92">
            <v>0</v>
          </cell>
        </row>
        <row r="93">
          <cell r="F93">
            <v>0</v>
          </cell>
          <cell r="G93">
            <v>0</v>
          </cell>
        </row>
        <row r="94">
          <cell r="F94">
            <v>0</v>
          </cell>
          <cell r="G94">
            <v>0</v>
          </cell>
        </row>
        <row r="95">
          <cell r="F95">
            <v>0</v>
          </cell>
          <cell r="G95">
            <v>0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0</v>
          </cell>
        </row>
        <row r="100">
          <cell r="F100">
            <v>0</v>
          </cell>
          <cell r="G100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0</v>
          </cell>
          <cell r="G102">
            <v>0</v>
          </cell>
        </row>
        <row r="103">
          <cell r="F103">
            <v>108</v>
          </cell>
          <cell r="G103">
            <v>4.8384</v>
          </cell>
        </row>
        <row r="104">
          <cell r="F104">
            <v>0</v>
          </cell>
          <cell r="G104">
            <v>0</v>
          </cell>
        </row>
        <row r="105">
          <cell r="F105">
            <v>0</v>
          </cell>
          <cell r="G105">
            <v>0</v>
          </cell>
        </row>
        <row r="106">
          <cell r="F106">
            <v>23178</v>
          </cell>
          <cell r="G106">
            <v>971.30880000000002</v>
          </cell>
        </row>
        <row r="107">
          <cell r="F107">
            <v>0</v>
          </cell>
          <cell r="G107">
            <v>0</v>
          </cell>
        </row>
        <row r="108">
          <cell r="F108">
            <v>0</v>
          </cell>
          <cell r="G108">
            <v>0</v>
          </cell>
        </row>
        <row r="109">
          <cell r="F109">
            <v>25</v>
          </cell>
          <cell r="G109">
            <v>0</v>
          </cell>
        </row>
        <row r="110">
          <cell r="F110">
            <v>647</v>
          </cell>
          <cell r="G110">
            <v>0</v>
          </cell>
        </row>
        <row r="111">
          <cell r="F111">
            <v>0</v>
          </cell>
          <cell r="G111">
            <v>0</v>
          </cell>
        </row>
        <row r="112">
          <cell r="F112">
            <v>0</v>
          </cell>
          <cell r="G112">
            <v>0</v>
          </cell>
        </row>
        <row r="113">
          <cell r="F113">
            <v>0</v>
          </cell>
          <cell r="G113">
            <v>0</v>
          </cell>
        </row>
        <row r="114">
          <cell r="F114">
            <v>0</v>
          </cell>
          <cell r="G114">
            <v>0</v>
          </cell>
        </row>
        <row r="115">
          <cell r="F115">
            <v>0</v>
          </cell>
          <cell r="G115">
            <v>0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0</v>
          </cell>
        </row>
        <row r="118">
          <cell r="F118">
            <v>0</v>
          </cell>
          <cell r="G118">
            <v>0</v>
          </cell>
        </row>
        <row r="119">
          <cell r="F119">
            <v>0</v>
          </cell>
          <cell r="G119">
            <v>0</v>
          </cell>
        </row>
        <row r="120">
          <cell r="F120">
            <v>978</v>
          </cell>
          <cell r="G120">
            <v>27.619199999999999</v>
          </cell>
        </row>
        <row r="121">
          <cell r="F121">
            <v>6600</v>
          </cell>
          <cell r="G121">
            <v>665.28</v>
          </cell>
        </row>
        <row r="122">
          <cell r="F122">
            <v>0</v>
          </cell>
          <cell r="G122">
            <v>0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9421</v>
          </cell>
          <cell r="G125">
            <v>456.42239999999998</v>
          </cell>
        </row>
        <row r="126">
          <cell r="F126">
            <v>1464</v>
          </cell>
          <cell r="G126">
            <v>10.8864</v>
          </cell>
        </row>
        <row r="127">
          <cell r="F127">
            <v>2194</v>
          </cell>
          <cell r="G127">
            <v>221.15520000000001</v>
          </cell>
        </row>
        <row r="128">
          <cell r="F128">
            <v>312</v>
          </cell>
          <cell r="G128">
            <v>31.4496</v>
          </cell>
        </row>
        <row r="129">
          <cell r="F129">
            <v>0</v>
          </cell>
          <cell r="G129">
            <v>0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341112</v>
          </cell>
          <cell r="G132">
            <v>13774.2192</v>
          </cell>
        </row>
        <row r="133">
          <cell r="F133">
            <v>5570</v>
          </cell>
          <cell r="G133">
            <v>283.1472</v>
          </cell>
        </row>
        <row r="148">
          <cell r="F148">
            <v>64875.944000000003</v>
          </cell>
          <cell r="G148">
            <v>6542.1120000000001</v>
          </cell>
        </row>
        <row r="149">
          <cell r="F149">
            <v>23.8</v>
          </cell>
          <cell r="G149">
            <v>2.4</v>
          </cell>
        </row>
        <row r="150">
          <cell r="F150">
            <v>2.4</v>
          </cell>
          <cell r="G150">
            <v>2.4</v>
          </cell>
        </row>
      </sheetData>
      <sheetData sheetId="61"/>
      <sheetData sheetId="62"/>
      <sheetData sheetId="63"/>
      <sheetData sheetId="64">
        <row r="23">
          <cell r="F23">
            <v>100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259600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2">
          <cell r="F32">
            <v>2034900</v>
          </cell>
          <cell r="G32">
            <v>0</v>
          </cell>
        </row>
        <row r="33">
          <cell r="F33">
            <v>218500</v>
          </cell>
          <cell r="G33">
            <v>0</v>
          </cell>
        </row>
        <row r="34">
          <cell r="F34">
            <v>1411200</v>
          </cell>
          <cell r="G34">
            <v>0</v>
          </cell>
        </row>
        <row r="37">
          <cell r="F37">
            <v>0</v>
          </cell>
          <cell r="G37">
            <v>0</v>
          </cell>
        </row>
        <row r="41">
          <cell r="F41">
            <v>9000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4100</v>
          </cell>
          <cell r="G47">
            <v>0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4">
          <cell r="F54">
            <v>2700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0</v>
          </cell>
          <cell r="G56">
            <v>0</v>
          </cell>
        </row>
        <row r="57">
          <cell r="F57">
            <v>0</v>
          </cell>
          <cell r="G57">
            <v>0</v>
          </cell>
        </row>
        <row r="60">
          <cell r="F60">
            <v>0</v>
          </cell>
          <cell r="G60">
            <v>0</v>
          </cell>
        </row>
        <row r="61">
          <cell r="F61">
            <v>1300</v>
          </cell>
          <cell r="G61">
            <v>0</v>
          </cell>
        </row>
        <row r="62">
          <cell r="F62">
            <v>0</v>
          </cell>
          <cell r="G62">
            <v>0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0</v>
          </cell>
          <cell r="G66">
            <v>0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F71">
            <v>0</v>
          </cell>
          <cell r="G71">
            <v>0</v>
          </cell>
        </row>
        <row r="72">
          <cell r="F72">
            <v>14600</v>
          </cell>
          <cell r="G72">
            <v>0</v>
          </cell>
        </row>
        <row r="73">
          <cell r="F73">
            <v>0</v>
          </cell>
          <cell r="G73">
            <v>0</v>
          </cell>
        </row>
        <row r="74">
          <cell r="F74">
            <v>0</v>
          </cell>
          <cell r="G74">
            <v>0</v>
          </cell>
        </row>
        <row r="75">
          <cell r="F75">
            <v>0</v>
          </cell>
          <cell r="G75">
            <v>0</v>
          </cell>
        </row>
        <row r="76">
          <cell r="F76">
            <v>0</v>
          </cell>
          <cell r="G76">
            <v>0</v>
          </cell>
        </row>
        <row r="81">
          <cell r="F81">
            <v>222927</v>
          </cell>
          <cell r="G81">
            <v>0</v>
          </cell>
        </row>
        <row r="82">
          <cell r="F82">
            <v>24698</v>
          </cell>
          <cell r="G82">
            <v>0</v>
          </cell>
        </row>
        <row r="83">
          <cell r="F83">
            <v>0</v>
          </cell>
          <cell r="G83">
            <v>0</v>
          </cell>
        </row>
        <row r="84">
          <cell r="F84">
            <v>13033</v>
          </cell>
          <cell r="G84">
            <v>0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0</v>
          </cell>
        </row>
        <row r="88">
          <cell r="F88">
            <v>0</v>
          </cell>
          <cell r="G88">
            <v>0</v>
          </cell>
        </row>
        <row r="89">
          <cell r="F89">
            <v>0</v>
          </cell>
          <cell r="G89">
            <v>0</v>
          </cell>
        </row>
        <row r="90">
          <cell r="F90">
            <v>0</v>
          </cell>
          <cell r="G90">
            <v>0</v>
          </cell>
        </row>
        <row r="91">
          <cell r="F91">
            <v>10285</v>
          </cell>
          <cell r="G91">
            <v>0</v>
          </cell>
        </row>
        <row r="92">
          <cell r="F92">
            <v>0</v>
          </cell>
          <cell r="G92">
            <v>0</v>
          </cell>
        </row>
        <row r="93">
          <cell r="F93">
            <v>0</v>
          </cell>
          <cell r="G93">
            <v>0</v>
          </cell>
        </row>
        <row r="94">
          <cell r="F94">
            <v>0</v>
          </cell>
          <cell r="G94">
            <v>0</v>
          </cell>
        </row>
        <row r="95">
          <cell r="F95">
            <v>0</v>
          </cell>
          <cell r="G95">
            <v>0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0</v>
          </cell>
        </row>
        <row r="100">
          <cell r="F100">
            <v>0</v>
          </cell>
          <cell r="G100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0</v>
          </cell>
          <cell r="G102">
            <v>0</v>
          </cell>
        </row>
        <row r="103">
          <cell r="F103">
            <v>107</v>
          </cell>
          <cell r="G103">
            <v>0</v>
          </cell>
        </row>
        <row r="104">
          <cell r="F104">
            <v>0</v>
          </cell>
          <cell r="G104">
            <v>0</v>
          </cell>
        </row>
        <row r="105">
          <cell r="F105">
            <v>0</v>
          </cell>
          <cell r="G105">
            <v>0</v>
          </cell>
        </row>
        <row r="106">
          <cell r="F106">
            <v>23400</v>
          </cell>
          <cell r="G106">
            <v>0</v>
          </cell>
        </row>
        <row r="107">
          <cell r="F107">
            <v>0</v>
          </cell>
          <cell r="G107">
            <v>0</v>
          </cell>
        </row>
        <row r="108">
          <cell r="F108">
            <v>1255</v>
          </cell>
          <cell r="G108">
            <v>0</v>
          </cell>
        </row>
        <row r="109">
          <cell r="F109">
            <v>0</v>
          </cell>
          <cell r="G109">
            <v>0</v>
          </cell>
        </row>
        <row r="110">
          <cell r="F110">
            <v>0</v>
          </cell>
          <cell r="G110">
            <v>0</v>
          </cell>
        </row>
        <row r="111">
          <cell r="F111">
            <v>0</v>
          </cell>
          <cell r="G111">
            <v>0</v>
          </cell>
        </row>
        <row r="112">
          <cell r="F112">
            <v>0</v>
          </cell>
          <cell r="G112">
            <v>0</v>
          </cell>
        </row>
        <row r="113">
          <cell r="F113">
            <v>0</v>
          </cell>
          <cell r="G113">
            <v>0</v>
          </cell>
        </row>
        <row r="114">
          <cell r="F114">
            <v>0</v>
          </cell>
          <cell r="G114">
            <v>0</v>
          </cell>
        </row>
        <row r="115">
          <cell r="F115">
            <v>0</v>
          </cell>
          <cell r="G115">
            <v>0</v>
          </cell>
        </row>
        <row r="116">
          <cell r="F116">
            <v>0</v>
          </cell>
          <cell r="G116">
            <v>0</v>
          </cell>
        </row>
        <row r="117">
          <cell r="F117">
            <v>-2E-3</v>
          </cell>
          <cell r="G117">
            <v>0</v>
          </cell>
        </row>
        <row r="118">
          <cell r="F118">
            <v>0</v>
          </cell>
          <cell r="G118">
            <v>0</v>
          </cell>
        </row>
        <row r="119">
          <cell r="F119">
            <v>0</v>
          </cell>
          <cell r="G119">
            <v>0</v>
          </cell>
        </row>
        <row r="120">
          <cell r="F120">
            <v>3993</v>
          </cell>
          <cell r="G120">
            <v>0</v>
          </cell>
        </row>
        <row r="121">
          <cell r="F121">
            <v>0</v>
          </cell>
          <cell r="G121">
            <v>0</v>
          </cell>
        </row>
        <row r="122">
          <cell r="F122">
            <v>0</v>
          </cell>
          <cell r="G122">
            <v>0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54027</v>
          </cell>
          <cell r="G125">
            <v>0</v>
          </cell>
        </row>
        <row r="126">
          <cell r="F126">
            <v>173</v>
          </cell>
          <cell r="G126">
            <v>0</v>
          </cell>
        </row>
        <row r="127">
          <cell r="F127">
            <v>0</v>
          </cell>
          <cell r="G127">
            <v>0</v>
          </cell>
        </row>
        <row r="128">
          <cell r="F128">
            <v>0</v>
          </cell>
          <cell r="G128">
            <v>0</v>
          </cell>
        </row>
        <row r="129">
          <cell r="F129">
            <v>0</v>
          </cell>
          <cell r="G129">
            <v>0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329406</v>
          </cell>
          <cell r="G132">
            <v>0</v>
          </cell>
        </row>
        <row r="133">
          <cell r="F133">
            <v>5596</v>
          </cell>
          <cell r="G133">
            <v>0</v>
          </cell>
        </row>
        <row r="148">
          <cell r="F148">
            <v>0</v>
          </cell>
          <cell r="G148">
            <v>0</v>
          </cell>
        </row>
        <row r="149">
          <cell r="F149">
            <v>0</v>
          </cell>
          <cell r="G149">
            <v>0</v>
          </cell>
        </row>
        <row r="150">
          <cell r="F150">
            <v>0</v>
          </cell>
          <cell r="G150">
            <v>0</v>
          </cell>
        </row>
      </sheetData>
      <sheetData sheetId="65"/>
      <sheetData sheetId="66"/>
      <sheetData sheetId="67"/>
      <sheetData sheetId="68">
        <row r="23">
          <cell r="F23">
            <v>39600</v>
          </cell>
          <cell r="G23">
            <v>4678.2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1304000</v>
          </cell>
          <cell r="G26">
            <v>269823.7</v>
          </cell>
        </row>
        <row r="27">
          <cell r="F27">
            <v>0</v>
          </cell>
          <cell r="G27">
            <v>0</v>
          </cell>
        </row>
        <row r="28">
          <cell r="F28">
            <v>962900</v>
          </cell>
          <cell r="G28">
            <v>177763.56</v>
          </cell>
        </row>
        <row r="29">
          <cell r="F29">
            <v>0</v>
          </cell>
          <cell r="G29">
            <v>0</v>
          </cell>
        </row>
        <row r="32">
          <cell r="F32">
            <v>2255400</v>
          </cell>
          <cell r="G32">
            <v>331768.46000000002</v>
          </cell>
        </row>
        <row r="33">
          <cell r="F33">
            <v>317500</v>
          </cell>
          <cell r="G33">
            <v>52229.64</v>
          </cell>
        </row>
        <row r="34">
          <cell r="F34">
            <v>1348200</v>
          </cell>
          <cell r="G34">
            <v>185961.71999999997</v>
          </cell>
        </row>
        <row r="37">
          <cell r="F37">
            <v>0</v>
          </cell>
          <cell r="G37">
            <v>0</v>
          </cell>
        </row>
        <row r="41">
          <cell r="F41">
            <v>9000</v>
          </cell>
          <cell r="G41">
            <v>1241.4000000000001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4000</v>
          </cell>
          <cell r="G47">
            <v>413.6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4">
          <cell r="F54">
            <v>1500</v>
          </cell>
          <cell r="G54">
            <v>124.14</v>
          </cell>
        </row>
        <row r="55">
          <cell r="F55">
            <v>0</v>
          </cell>
          <cell r="G55">
            <v>0</v>
          </cell>
        </row>
        <row r="56">
          <cell r="F56">
            <v>0</v>
          </cell>
          <cell r="G56">
            <v>0</v>
          </cell>
        </row>
        <row r="57">
          <cell r="F57">
            <v>0</v>
          </cell>
          <cell r="G57">
            <v>0</v>
          </cell>
        </row>
        <row r="60">
          <cell r="F60">
            <v>0</v>
          </cell>
          <cell r="G60">
            <v>0</v>
          </cell>
        </row>
        <row r="61">
          <cell r="F61">
            <v>1500</v>
          </cell>
          <cell r="G61">
            <v>206.9</v>
          </cell>
        </row>
        <row r="62">
          <cell r="F62">
            <v>0</v>
          </cell>
          <cell r="G62">
            <v>0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25700</v>
          </cell>
          <cell r="G66">
            <v>0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0">
          <cell r="F70">
            <v>0</v>
          </cell>
          <cell r="G70">
            <v>0</v>
          </cell>
        </row>
        <row r="71">
          <cell r="F71">
            <v>8300</v>
          </cell>
          <cell r="G71">
            <v>0</v>
          </cell>
        </row>
        <row r="72">
          <cell r="F72">
            <v>42600</v>
          </cell>
          <cell r="G72">
            <v>8818.1999999999989</v>
          </cell>
        </row>
        <row r="73">
          <cell r="F73">
            <v>0</v>
          </cell>
          <cell r="G73">
            <v>0</v>
          </cell>
        </row>
        <row r="74">
          <cell r="F74">
            <v>17700</v>
          </cell>
          <cell r="G74">
            <v>3662.64</v>
          </cell>
        </row>
        <row r="75">
          <cell r="F75">
            <v>0</v>
          </cell>
          <cell r="G75">
            <v>0</v>
          </cell>
        </row>
        <row r="76">
          <cell r="F76">
            <v>0</v>
          </cell>
          <cell r="G76">
            <v>0</v>
          </cell>
        </row>
        <row r="81">
          <cell r="F81">
            <v>429398</v>
          </cell>
          <cell r="G81">
            <v>72524.96160000001</v>
          </cell>
        </row>
        <row r="82">
          <cell r="F82">
            <v>65043</v>
          </cell>
          <cell r="G82">
            <v>11755.137000000001</v>
          </cell>
        </row>
        <row r="83">
          <cell r="F83">
            <v>0</v>
          </cell>
          <cell r="G83">
            <v>0</v>
          </cell>
        </row>
        <row r="84">
          <cell r="F84">
            <v>21970</v>
          </cell>
          <cell r="G84">
            <v>3707.2299999999996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0</v>
          </cell>
        </row>
        <row r="88">
          <cell r="F88">
            <v>0</v>
          </cell>
          <cell r="G88">
            <v>0</v>
          </cell>
        </row>
        <row r="89">
          <cell r="F89">
            <v>0</v>
          </cell>
          <cell r="G89">
            <v>0</v>
          </cell>
        </row>
        <row r="90">
          <cell r="F90">
            <v>0</v>
          </cell>
          <cell r="G90">
            <v>0</v>
          </cell>
        </row>
        <row r="91">
          <cell r="F91">
            <v>20956</v>
          </cell>
          <cell r="G91">
            <v>3561.1036000000004</v>
          </cell>
        </row>
        <row r="92">
          <cell r="F92">
            <v>0</v>
          </cell>
          <cell r="G92">
            <v>0</v>
          </cell>
        </row>
        <row r="93">
          <cell r="F93">
            <v>0</v>
          </cell>
          <cell r="G93">
            <v>0</v>
          </cell>
        </row>
        <row r="94">
          <cell r="F94">
            <v>0</v>
          </cell>
          <cell r="G94">
            <v>0</v>
          </cell>
        </row>
        <row r="95">
          <cell r="F95">
            <v>0</v>
          </cell>
          <cell r="G95">
            <v>0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0</v>
          </cell>
        </row>
        <row r="100">
          <cell r="F100">
            <v>0</v>
          </cell>
          <cell r="G100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0</v>
          </cell>
          <cell r="G102">
            <v>0</v>
          </cell>
        </row>
        <row r="103">
          <cell r="F103">
            <v>177</v>
          </cell>
          <cell r="G103">
            <v>28.761799999999997</v>
          </cell>
        </row>
        <row r="104">
          <cell r="F104">
            <v>0</v>
          </cell>
          <cell r="G104">
            <v>0</v>
          </cell>
        </row>
        <row r="105">
          <cell r="F105">
            <v>0</v>
          </cell>
          <cell r="G105">
            <v>0</v>
          </cell>
        </row>
        <row r="106">
          <cell r="F106">
            <v>42702</v>
          </cell>
          <cell r="G106">
            <v>7250.5887999999995</v>
          </cell>
        </row>
        <row r="107">
          <cell r="F107">
            <v>0</v>
          </cell>
          <cell r="G107">
            <v>0</v>
          </cell>
        </row>
        <row r="108">
          <cell r="F108">
            <v>0</v>
          </cell>
          <cell r="G108">
            <v>0</v>
          </cell>
        </row>
        <row r="109">
          <cell r="F109">
            <v>0</v>
          </cell>
          <cell r="G109">
            <v>0</v>
          </cell>
        </row>
        <row r="110">
          <cell r="F110">
            <v>0</v>
          </cell>
          <cell r="G110">
            <v>0</v>
          </cell>
        </row>
        <row r="111">
          <cell r="F111">
            <v>0</v>
          </cell>
          <cell r="G111">
            <v>0</v>
          </cell>
        </row>
        <row r="112">
          <cell r="F112">
            <v>0</v>
          </cell>
          <cell r="G112">
            <v>0</v>
          </cell>
        </row>
        <row r="113">
          <cell r="F113">
            <v>0</v>
          </cell>
          <cell r="G113">
            <v>0</v>
          </cell>
        </row>
        <row r="114">
          <cell r="F114">
            <v>0</v>
          </cell>
          <cell r="G114">
            <v>0</v>
          </cell>
        </row>
        <row r="115">
          <cell r="F115">
            <v>0</v>
          </cell>
          <cell r="G115">
            <v>0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0</v>
          </cell>
        </row>
        <row r="118">
          <cell r="F118">
            <v>0</v>
          </cell>
          <cell r="G118">
            <v>0</v>
          </cell>
        </row>
        <row r="119">
          <cell r="F119">
            <v>0</v>
          </cell>
          <cell r="G119">
            <v>0</v>
          </cell>
        </row>
        <row r="120">
          <cell r="F120">
            <v>937</v>
          </cell>
          <cell r="G120">
            <v>159.13299999999998</v>
          </cell>
        </row>
        <row r="121">
          <cell r="F121">
            <v>0</v>
          </cell>
          <cell r="G121">
            <v>0</v>
          </cell>
        </row>
        <row r="122">
          <cell r="F122">
            <v>0</v>
          </cell>
          <cell r="G122">
            <v>0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16406</v>
          </cell>
          <cell r="G125">
            <v>1927.9964000000002</v>
          </cell>
        </row>
        <row r="126">
          <cell r="F126">
            <v>19044</v>
          </cell>
          <cell r="G126">
            <v>2072.4839999999999</v>
          </cell>
        </row>
        <row r="127">
          <cell r="F127">
            <v>0</v>
          </cell>
          <cell r="G127">
            <v>0</v>
          </cell>
        </row>
        <row r="128">
          <cell r="F128">
            <v>9305</v>
          </cell>
          <cell r="G128">
            <v>1925.7461999999998</v>
          </cell>
        </row>
        <row r="129">
          <cell r="F129">
            <v>0</v>
          </cell>
          <cell r="G129">
            <v>0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545212</v>
          </cell>
          <cell r="G132">
            <v>91733.065999999992</v>
          </cell>
        </row>
        <row r="133">
          <cell r="F133">
            <v>20292</v>
          </cell>
          <cell r="G133">
            <v>3692.7137999999995</v>
          </cell>
        </row>
        <row r="148">
          <cell r="F148">
            <v>1099620</v>
          </cell>
          <cell r="G148">
            <v>227529.2</v>
          </cell>
        </row>
        <row r="149">
          <cell r="F149">
            <v>403.4</v>
          </cell>
          <cell r="G149">
            <v>83.47</v>
          </cell>
        </row>
        <row r="150">
          <cell r="F150">
            <v>83.47</v>
          </cell>
          <cell r="G150">
            <v>83.47</v>
          </cell>
        </row>
      </sheetData>
      <sheetData sheetId="69"/>
      <sheetData sheetId="7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224"/>
  <sheetViews>
    <sheetView workbookViewId="0">
      <selection activeCell="Q21" sqref="Q21"/>
    </sheetView>
  </sheetViews>
  <sheetFormatPr defaultRowHeight="15" x14ac:dyDescent="0.25"/>
  <cols>
    <col min="1" max="1" width="5.42578125" customWidth="1"/>
    <col min="2" max="2" width="37.140625" customWidth="1"/>
    <col min="3" max="3" width="7.28515625" customWidth="1"/>
    <col min="4" max="4" width="9.5703125" style="19" customWidth="1"/>
    <col min="5" max="5" width="13.5703125" style="21" hidden="1" customWidth="1"/>
    <col min="6" max="6" width="12.85546875" style="21" customWidth="1"/>
    <col min="7" max="7" width="10.5703125" style="21" customWidth="1"/>
    <col min="8" max="8" width="8.28515625" customWidth="1"/>
    <col min="9" max="9" width="9.28515625" customWidth="1"/>
    <col min="10" max="10" width="8.7109375" customWidth="1"/>
    <col min="11" max="11" width="10.5703125" customWidth="1"/>
    <col min="12" max="12" width="12" hidden="1" customWidth="1"/>
    <col min="13" max="13" width="57.42578125" hidden="1" customWidth="1"/>
    <col min="257" max="257" width="5.42578125" customWidth="1"/>
    <col min="258" max="258" width="37.140625" customWidth="1"/>
    <col min="259" max="259" width="7.28515625" customWidth="1"/>
    <col min="260" max="260" width="9.5703125" customWidth="1"/>
    <col min="261" max="261" width="0" hidden="1" customWidth="1"/>
    <col min="262" max="262" width="12.85546875" customWidth="1"/>
    <col min="263" max="263" width="10.5703125" customWidth="1"/>
    <col min="264" max="264" width="8.28515625" customWidth="1"/>
    <col min="265" max="265" width="9.28515625" customWidth="1"/>
    <col min="266" max="267" width="8.7109375" customWidth="1"/>
    <col min="268" max="268" width="0" hidden="1" customWidth="1"/>
    <col min="269" max="269" width="57.42578125" customWidth="1"/>
    <col min="513" max="513" width="5.42578125" customWidth="1"/>
    <col min="514" max="514" width="37.140625" customWidth="1"/>
    <col min="515" max="515" width="7.28515625" customWidth="1"/>
    <col min="516" max="516" width="9.5703125" customWidth="1"/>
    <col min="517" max="517" width="0" hidden="1" customWidth="1"/>
    <col min="518" max="518" width="12.85546875" customWidth="1"/>
    <col min="519" max="519" width="10.5703125" customWidth="1"/>
    <col min="520" max="520" width="8.28515625" customWidth="1"/>
    <col min="521" max="521" width="9.28515625" customWidth="1"/>
    <col min="522" max="523" width="8.7109375" customWidth="1"/>
    <col min="524" max="524" width="0" hidden="1" customWidth="1"/>
    <col min="525" max="525" width="57.42578125" customWidth="1"/>
    <col min="769" max="769" width="5.42578125" customWidth="1"/>
    <col min="770" max="770" width="37.140625" customWidth="1"/>
    <col min="771" max="771" width="7.28515625" customWidth="1"/>
    <col min="772" max="772" width="9.5703125" customWidth="1"/>
    <col min="773" max="773" width="0" hidden="1" customWidth="1"/>
    <col min="774" max="774" width="12.85546875" customWidth="1"/>
    <col min="775" max="775" width="10.5703125" customWidth="1"/>
    <col min="776" max="776" width="8.28515625" customWidth="1"/>
    <col min="777" max="777" width="9.28515625" customWidth="1"/>
    <col min="778" max="779" width="8.7109375" customWidth="1"/>
    <col min="780" max="780" width="0" hidden="1" customWidth="1"/>
    <col min="781" max="781" width="57.42578125" customWidth="1"/>
    <col min="1025" max="1025" width="5.42578125" customWidth="1"/>
    <col min="1026" max="1026" width="37.140625" customWidth="1"/>
    <col min="1027" max="1027" width="7.28515625" customWidth="1"/>
    <col min="1028" max="1028" width="9.5703125" customWidth="1"/>
    <col min="1029" max="1029" width="0" hidden="1" customWidth="1"/>
    <col min="1030" max="1030" width="12.85546875" customWidth="1"/>
    <col min="1031" max="1031" width="10.5703125" customWidth="1"/>
    <col min="1032" max="1032" width="8.28515625" customWidth="1"/>
    <col min="1033" max="1033" width="9.28515625" customWidth="1"/>
    <col min="1034" max="1035" width="8.7109375" customWidth="1"/>
    <col min="1036" max="1036" width="0" hidden="1" customWidth="1"/>
    <col min="1037" max="1037" width="57.42578125" customWidth="1"/>
    <col min="1281" max="1281" width="5.42578125" customWidth="1"/>
    <col min="1282" max="1282" width="37.140625" customWidth="1"/>
    <col min="1283" max="1283" width="7.28515625" customWidth="1"/>
    <col min="1284" max="1284" width="9.5703125" customWidth="1"/>
    <col min="1285" max="1285" width="0" hidden="1" customWidth="1"/>
    <col min="1286" max="1286" width="12.85546875" customWidth="1"/>
    <col min="1287" max="1287" width="10.5703125" customWidth="1"/>
    <col min="1288" max="1288" width="8.28515625" customWidth="1"/>
    <col min="1289" max="1289" width="9.28515625" customWidth="1"/>
    <col min="1290" max="1291" width="8.7109375" customWidth="1"/>
    <col min="1292" max="1292" width="0" hidden="1" customWidth="1"/>
    <col min="1293" max="1293" width="57.42578125" customWidth="1"/>
    <col min="1537" max="1537" width="5.42578125" customWidth="1"/>
    <col min="1538" max="1538" width="37.140625" customWidth="1"/>
    <col min="1539" max="1539" width="7.28515625" customWidth="1"/>
    <col min="1540" max="1540" width="9.5703125" customWidth="1"/>
    <col min="1541" max="1541" width="0" hidden="1" customWidth="1"/>
    <col min="1542" max="1542" width="12.85546875" customWidth="1"/>
    <col min="1543" max="1543" width="10.5703125" customWidth="1"/>
    <col min="1544" max="1544" width="8.28515625" customWidth="1"/>
    <col min="1545" max="1545" width="9.28515625" customWidth="1"/>
    <col min="1546" max="1547" width="8.7109375" customWidth="1"/>
    <col min="1548" max="1548" width="0" hidden="1" customWidth="1"/>
    <col min="1549" max="1549" width="57.42578125" customWidth="1"/>
    <col min="1793" max="1793" width="5.42578125" customWidth="1"/>
    <col min="1794" max="1794" width="37.140625" customWidth="1"/>
    <col min="1795" max="1795" width="7.28515625" customWidth="1"/>
    <col min="1796" max="1796" width="9.5703125" customWidth="1"/>
    <col min="1797" max="1797" width="0" hidden="1" customWidth="1"/>
    <col min="1798" max="1798" width="12.85546875" customWidth="1"/>
    <col min="1799" max="1799" width="10.5703125" customWidth="1"/>
    <col min="1800" max="1800" width="8.28515625" customWidth="1"/>
    <col min="1801" max="1801" width="9.28515625" customWidth="1"/>
    <col min="1802" max="1803" width="8.7109375" customWidth="1"/>
    <col min="1804" max="1804" width="0" hidden="1" customWidth="1"/>
    <col min="1805" max="1805" width="57.42578125" customWidth="1"/>
    <col min="2049" max="2049" width="5.42578125" customWidth="1"/>
    <col min="2050" max="2050" width="37.140625" customWidth="1"/>
    <col min="2051" max="2051" width="7.28515625" customWidth="1"/>
    <col min="2052" max="2052" width="9.5703125" customWidth="1"/>
    <col min="2053" max="2053" width="0" hidden="1" customWidth="1"/>
    <col min="2054" max="2054" width="12.85546875" customWidth="1"/>
    <col min="2055" max="2055" width="10.5703125" customWidth="1"/>
    <col min="2056" max="2056" width="8.28515625" customWidth="1"/>
    <col min="2057" max="2057" width="9.28515625" customWidth="1"/>
    <col min="2058" max="2059" width="8.7109375" customWidth="1"/>
    <col min="2060" max="2060" width="0" hidden="1" customWidth="1"/>
    <col min="2061" max="2061" width="57.42578125" customWidth="1"/>
    <col min="2305" max="2305" width="5.42578125" customWidth="1"/>
    <col min="2306" max="2306" width="37.140625" customWidth="1"/>
    <col min="2307" max="2307" width="7.28515625" customWidth="1"/>
    <col min="2308" max="2308" width="9.5703125" customWidth="1"/>
    <col min="2309" max="2309" width="0" hidden="1" customWidth="1"/>
    <col min="2310" max="2310" width="12.85546875" customWidth="1"/>
    <col min="2311" max="2311" width="10.5703125" customWidth="1"/>
    <col min="2312" max="2312" width="8.28515625" customWidth="1"/>
    <col min="2313" max="2313" width="9.28515625" customWidth="1"/>
    <col min="2314" max="2315" width="8.7109375" customWidth="1"/>
    <col min="2316" max="2316" width="0" hidden="1" customWidth="1"/>
    <col min="2317" max="2317" width="57.42578125" customWidth="1"/>
    <col min="2561" max="2561" width="5.42578125" customWidth="1"/>
    <col min="2562" max="2562" width="37.140625" customWidth="1"/>
    <col min="2563" max="2563" width="7.28515625" customWidth="1"/>
    <col min="2564" max="2564" width="9.5703125" customWidth="1"/>
    <col min="2565" max="2565" width="0" hidden="1" customWidth="1"/>
    <col min="2566" max="2566" width="12.85546875" customWidth="1"/>
    <col min="2567" max="2567" width="10.5703125" customWidth="1"/>
    <col min="2568" max="2568" width="8.28515625" customWidth="1"/>
    <col min="2569" max="2569" width="9.28515625" customWidth="1"/>
    <col min="2570" max="2571" width="8.7109375" customWidth="1"/>
    <col min="2572" max="2572" width="0" hidden="1" customWidth="1"/>
    <col min="2573" max="2573" width="57.42578125" customWidth="1"/>
    <col min="2817" max="2817" width="5.42578125" customWidth="1"/>
    <col min="2818" max="2818" width="37.140625" customWidth="1"/>
    <col min="2819" max="2819" width="7.28515625" customWidth="1"/>
    <col min="2820" max="2820" width="9.5703125" customWidth="1"/>
    <col min="2821" max="2821" width="0" hidden="1" customWidth="1"/>
    <col min="2822" max="2822" width="12.85546875" customWidth="1"/>
    <col min="2823" max="2823" width="10.5703125" customWidth="1"/>
    <col min="2824" max="2824" width="8.28515625" customWidth="1"/>
    <col min="2825" max="2825" width="9.28515625" customWidth="1"/>
    <col min="2826" max="2827" width="8.7109375" customWidth="1"/>
    <col min="2828" max="2828" width="0" hidden="1" customWidth="1"/>
    <col min="2829" max="2829" width="57.42578125" customWidth="1"/>
    <col min="3073" max="3073" width="5.42578125" customWidth="1"/>
    <col min="3074" max="3074" width="37.140625" customWidth="1"/>
    <col min="3075" max="3075" width="7.28515625" customWidth="1"/>
    <col min="3076" max="3076" width="9.5703125" customWidth="1"/>
    <col min="3077" max="3077" width="0" hidden="1" customWidth="1"/>
    <col min="3078" max="3078" width="12.85546875" customWidth="1"/>
    <col min="3079" max="3079" width="10.5703125" customWidth="1"/>
    <col min="3080" max="3080" width="8.28515625" customWidth="1"/>
    <col min="3081" max="3081" width="9.28515625" customWidth="1"/>
    <col min="3082" max="3083" width="8.7109375" customWidth="1"/>
    <col min="3084" max="3084" width="0" hidden="1" customWidth="1"/>
    <col min="3085" max="3085" width="57.42578125" customWidth="1"/>
    <col min="3329" max="3329" width="5.42578125" customWidth="1"/>
    <col min="3330" max="3330" width="37.140625" customWidth="1"/>
    <col min="3331" max="3331" width="7.28515625" customWidth="1"/>
    <col min="3332" max="3332" width="9.5703125" customWidth="1"/>
    <col min="3333" max="3333" width="0" hidden="1" customWidth="1"/>
    <col min="3334" max="3334" width="12.85546875" customWidth="1"/>
    <col min="3335" max="3335" width="10.5703125" customWidth="1"/>
    <col min="3336" max="3336" width="8.28515625" customWidth="1"/>
    <col min="3337" max="3337" width="9.28515625" customWidth="1"/>
    <col min="3338" max="3339" width="8.7109375" customWidth="1"/>
    <col min="3340" max="3340" width="0" hidden="1" customWidth="1"/>
    <col min="3341" max="3341" width="57.42578125" customWidth="1"/>
    <col min="3585" max="3585" width="5.42578125" customWidth="1"/>
    <col min="3586" max="3586" width="37.140625" customWidth="1"/>
    <col min="3587" max="3587" width="7.28515625" customWidth="1"/>
    <col min="3588" max="3588" width="9.5703125" customWidth="1"/>
    <col min="3589" max="3589" width="0" hidden="1" customWidth="1"/>
    <col min="3590" max="3590" width="12.85546875" customWidth="1"/>
    <col min="3591" max="3591" width="10.5703125" customWidth="1"/>
    <col min="3592" max="3592" width="8.28515625" customWidth="1"/>
    <col min="3593" max="3593" width="9.28515625" customWidth="1"/>
    <col min="3594" max="3595" width="8.7109375" customWidth="1"/>
    <col min="3596" max="3596" width="0" hidden="1" customWidth="1"/>
    <col min="3597" max="3597" width="57.42578125" customWidth="1"/>
    <col min="3841" max="3841" width="5.42578125" customWidth="1"/>
    <col min="3842" max="3842" width="37.140625" customWidth="1"/>
    <col min="3843" max="3843" width="7.28515625" customWidth="1"/>
    <col min="3844" max="3844" width="9.5703125" customWidth="1"/>
    <col min="3845" max="3845" width="0" hidden="1" customWidth="1"/>
    <col min="3846" max="3846" width="12.85546875" customWidth="1"/>
    <col min="3847" max="3847" width="10.5703125" customWidth="1"/>
    <col min="3848" max="3848" width="8.28515625" customWidth="1"/>
    <col min="3849" max="3849" width="9.28515625" customWidth="1"/>
    <col min="3850" max="3851" width="8.7109375" customWidth="1"/>
    <col min="3852" max="3852" width="0" hidden="1" customWidth="1"/>
    <col min="3853" max="3853" width="57.42578125" customWidth="1"/>
    <col min="4097" max="4097" width="5.42578125" customWidth="1"/>
    <col min="4098" max="4098" width="37.140625" customWidth="1"/>
    <col min="4099" max="4099" width="7.28515625" customWidth="1"/>
    <col min="4100" max="4100" width="9.5703125" customWidth="1"/>
    <col min="4101" max="4101" width="0" hidden="1" customWidth="1"/>
    <col min="4102" max="4102" width="12.85546875" customWidth="1"/>
    <col min="4103" max="4103" width="10.5703125" customWidth="1"/>
    <col min="4104" max="4104" width="8.28515625" customWidth="1"/>
    <col min="4105" max="4105" width="9.28515625" customWidth="1"/>
    <col min="4106" max="4107" width="8.7109375" customWidth="1"/>
    <col min="4108" max="4108" width="0" hidden="1" customWidth="1"/>
    <col min="4109" max="4109" width="57.42578125" customWidth="1"/>
    <col min="4353" max="4353" width="5.42578125" customWidth="1"/>
    <col min="4354" max="4354" width="37.140625" customWidth="1"/>
    <col min="4355" max="4355" width="7.28515625" customWidth="1"/>
    <col min="4356" max="4356" width="9.5703125" customWidth="1"/>
    <col min="4357" max="4357" width="0" hidden="1" customWidth="1"/>
    <col min="4358" max="4358" width="12.85546875" customWidth="1"/>
    <col min="4359" max="4359" width="10.5703125" customWidth="1"/>
    <col min="4360" max="4360" width="8.28515625" customWidth="1"/>
    <col min="4361" max="4361" width="9.28515625" customWidth="1"/>
    <col min="4362" max="4363" width="8.7109375" customWidth="1"/>
    <col min="4364" max="4364" width="0" hidden="1" customWidth="1"/>
    <col min="4365" max="4365" width="57.42578125" customWidth="1"/>
    <col min="4609" max="4609" width="5.42578125" customWidth="1"/>
    <col min="4610" max="4610" width="37.140625" customWidth="1"/>
    <col min="4611" max="4611" width="7.28515625" customWidth="1"/>
    <col min="4612" max="4612" width="9.5703125" customWidth="1"/>
    <col min="4613" max="4613" width="0" hidden="1" customWidth="1"/>
    <col min="4614" max="4614" width="12.85546875" customWidth="1"/>
    <col min="4615" max="4615" width="10.5703125" customWidth="1"/>
    <col min="4616" max="4616" width="8.28515625" customWidth="1"/>
    <col min="4617" max="4617" width="9.28515625" customWidth="1"/>
    <col min="4618" max="4619" width="8.7109375" customWidth="1"/>
    <col min="4620" max="4620" width="0" hidden="1" customWidth="1"/>
    <col min="4621" max="4621" width="57.42578125" customWidth="1"/>
    <col min="4865" max="4865" width="5.42578125" customWidth="1"/>
    <col min="4866" max="4866" width="37.140625" customWidth="1"/>
    <col min="4867" max="4867" width="7.28515625" customWidth="1"/>
    <col min="4868" max="4868" width="9.5703125" customWidth="1"/>
    <col min="4869" max="4869" width="0" hidden="1" customWidth="1"/>
    <col min="4870" max="4870" width="12.85546875" customWidth="1"/>
    <col min="4871" max="4871" width="10.5703125" customWidth="1"/>
    <col min="4872" max="4872" width="8.28515625" customWidth="1"/>
    <col min="4873" max="4873" width="9.28515625" customWidth="1"/>
    <col min="4874" max="4875" width="8.7109375" customWidth="1"/>
    <col min="4876" max="4876" width="0" hidden="1" customWidth="1"/>
    <col min="4877" max="4877" width="57.42578125" customWidth="1"/>
    <col min="5121" max="5121" width="5.42578125" customWidth="1"/>
    <col min="5122" max="5122" width="37.140625" customWidth="1"/>
    <col min="5123" max="5123" width="7.28515625" customWidth="1"/>
    <col min="5124" max="5124" width="9.5703125" customWidth="1"/>
    <col min="5125" max="5125" width="0" hidden="1" customWidth="1"/>
    <col min="5126" max="5126" width="12.85546875" customWidth="1"/>
    <col min="5127" max="5127" width="10.5703125" customWidth="1"/>
    <col min="5128" max="5128" width="8.28515625" customWidth="1"/>
    <col min="5129" max="5129" width="9.28515625" customWidth="1"/>
    <col min="5130" max="5131" width="8.7109375" customWidth="1"/>
    <col min="5132" max="5132" width="0" hidden="1" customWidth="1"/>
    <col min="5133" max="5133" width="57.42578125" customWidth="1"/>
    <col min="5377" max="5377" width="5.42578125" customWidth="1"/>
    <col min="5378" max="5378" width="37.140625" customWidth="1"/>
    <col min="5379" max="5379" width="7.28515625" customWidth="1"/>
    <col min="5380" max="5380" width="9.5703125" customWidth="1"/>
    <col min="5381" max="5381" width="0" hidden="1" customWidth="1"/>
    <col min="5382" max="5382" width="12.85546875" customWidth="1"/>
    <col min="5383" max="5383" width="10.5703125" customWidth="1"/>
    <col min="5384" max="5384" width="8.28515625" customWidth="1"/>
    <col min="5385" max="5385" width="9.28515625" customWidth="1"/>
    <col min="5386" max="5387" width="8.7109375" customWidth="1"/>
    <col min="5388" max="5388" width="0" hidden="1" customWidth="1"/>
    <col min="5389" max="5389" width="57.42578125" customWidth="1"/>
    <col min="5633" max="5633" width="5.42578125" customWidth="1"/>
    <col min="5634" max="5634" width="37.140625" customWidth="1"/>
    <col min="5635" max="5635" width="7.28515625" customWidth="1"/>
    <col min="5636" max="5636" width="9.5703125" customWidth="1"/>
    <col min="5637" max="5637" width="0" hidden="1" customWidth="1"/>
    <col min="5638" max="5638" width="12.85546875" customWidth="1"/>
    <col min="5639" max="5639" width="10.5703125" customWidth="1"/>
    <col min="5640" max="5640" width="8.28515625" customWidth="1"/>
    <col min="5641" max="5641" width="9.28515625" customWidth="1"/>
    <col min="5642" max="5643" width="8.7109375" customWidth="1"/>
    <col min="5644" max="5644" width="0" hidden="1" customWidth="1"/>
    <col min="5645" max="5645" width="57.42578125" customWidth="1"/>
    <col min="5889" max="5889" width="5.42578125" customWidth="1"/>
    <col min="5890" max="5890" width="37.140625" customWidth="1"/>
    <col min="5891" max="5891" width="7.28515625" customWidth="1"/>
    <col min="5892" max="5892" width="9.5703125" customWidth="1"/>
    <col min="5893" max="5893" width="0" hidden="1" customWidth="1"/>
    <col min="5894" max="5894" width="12.85546875" customWidth="1"/>
    <col min="5895" max="5895" width="10.5703125" customWidth="1"/>
    <col min="5896" max="5896" width="8.28515625" customWidth="1"/>
    <col min="5897" max="5897" width="9.28515625" customWidth="1"/>
    <col min="5898" max="5899" width="8.7109375" customWidth="1"/>
    <col min="5900" max="5900" width="0" hidden="1" customWidth="1"/>
    <col min="5901" max="5901" width="57.42578125" customWidth="1"/>
    <col min="6145" max="6145" width="5.42578125" customWidth="1"/>
    <col min="6146" max="6146" width="37.140625" customWidth="1"/>
    <col min="6147" max="6147" width="7.28515625" customWidth="1"/>
    <col min="6148" max="6148" width="9.5703125" customWidth="1"/>
    <col min="6149" max="6149" width="0" hidden="1" customWidth="1"/>
    <col min="6150" max="6150" width="12.85546875" customWidth="1"/>
    <col min="6151" max="6151" width="10.5703125" customWidth="1"/>
    <col min="6152" max="6152" width="8.28515625" customWidth="1"/>
    <col min="6153" max="6153" width="9.28515625" customWidth="1"/>
    <col min="6154" max="6155" width="8.7109375" customWidth="1"/>
    <col min="6156" max="6156" width="0" hidden="1" customWidth="1"/>
    <col min="6157" max="6157" width="57.42578125" customWidth="1"/>
    <col min="6401" max="6401" width="5.42578125" customWidth="1"/>
    <col min="6402" max="6402" width="37.140625" customWidth="1"/>
    <col min="6403" max="6403" width="7.28515625" customWidth="1"/>
    <col min="6404" max="6404" width="9.5703125" customWidth="1"/>
    <col min="6405" max="6405" width="0" hidden="1" customWidth="1"/>
    <col min="6406" max="6406" width="12.85546875" customWidth="1"/>
    <col min="6407" max="6407" width="10.5703125" customWidth="1"/>
    <col min="6408" max="6408" width="8.28515625" customWidth="1"/>
    <col min="6409" max="6409" width="9.28515625" customWidth="1"/>
    <col min="6410" max="6411" width="8.7109375" customWidth="1"/>
    <col min="6412" max="6412" width="0" hidden="1" customWidth="1"/>
    <col min="6413" max="6413" width="57.42578125" customWidth="1"/>
    <col min="6657" max="6657" width="5.42578125" customWidth="1"/>
    <col min="6658" max="6658" width="37.140625" customWidth="1"/>
    <col min="6659" max="6659" width="7.28515625" customWidth="1"/>
    <col min="6660" max="6660" width="9.5703125" customWidth="1"/>
    <col min="6661" max="6661" width="0" hidden="1" customWidth="1"/>
    <col min="6662" max="6662" width="12.85546875" customWidth="1"/>
    <col min="6663" max="6663" width="10.5703125" customWidth="1"/>
    <col min="6664" max="6664" width="8.28515625" customWidth="1"/>
    <col min="6665" max="6665" width="9.28515625" customWidth="1"/>
    <col min="6666" max="6667" width="8.7109375" customWidth="1"/>
    <col min="6668" max="6668" width="0" hidden="1" customWidth="1"/>
    <col min="6669" max="6669" width="57.42578125" customWidth="1"/>
    <col min="6913" max="6913" width="5.42578125" customWidth="1"/>
    <col min="6914" max="6914" width="37.140625" customWidth="1"/>
    <col min="6915" max="6915" width="7.28515625" customWidth="1"/>
    <col min="6916" max="6916" width="9.5703125" customWidth="1"/>
    <col min="6917" max="6917" width="0" hidden="1" customWidth="1"/>
    <col min="6918" max="6918" width="12.85546875" customWidth="1"/>
    <col min="6919" max="6919" width="10.5703125" customWidth="1"/>
    <col min="6920" max="6920" width="8.28515625" customWidth="1"/>
    <col min="6921" max="6921" width="9.28515625" customWidth="1"/>
    <col min="6922" max="6923" width="8.7109375" customWidth="1"/>
    <col min="6924" max="6924" width="0" hidden="1" customWidth="1"/>
    <col min="6925" max="6925" width="57.42578125" customWidth="1"/>
    <col min="7169" max="7169" width="5.42578125" customWidth="1"/>
    <col min="7170" max="7170" width="37.140625" customWidth="1"/>
    <col min="7171" max="7171" width="7.28515625" customWidth="1"/>
    <col min="7172" max="7172" width="9.5703125" customWidth="1"/>
    <col min="7173" max="7173" width="0" hidden="1" customWidth="1"/>
    <col min="7174" max="7174" width="12.85546875" customWidth="1"/>
    <col min="7175" max="7175" width="10.5703125" customWidth="1"/>
    <col min="7176" max="7176" width="8.28515625" customWidth="1"/>
    <col min="7177" max="7177" width="9.28515625" customWidth="1"/>
    <col min="7178" max="7179" width="8.7109375" customWidth="1"/>
    <col min="7180" max="7180" width="0" hidden="1" customWidth="1"/>
    <col min="7181" max="7181" width="57.42578125" customWidth="1"/>
    <col min="7425" max="7425" width="5.42578125" customWidth="1"/>
    <col min="7426" max="7426" width="37.140625" customWidth="1"/>
    <col min="7427" max="7427" width="7.28515625" customWidth="1"/>
    <col min="7428" max="7428" width="9.5703125" customWidth="1"/>
    <col min="7429" max="7429" width="0" hidden="1" customWidth="1"/>
    <col min="7430" max="7430" width="12.85546875" customWidth="1"/>
    <col min="7431" max="7431" width="10.5703125" customWidth="1"/>
    <col min="7432" max="7432" width="8.28515625" customWidth="1"/>
    <col min="7433" max="7433" width="9.28515625" customWidth="1"/>
    <col min="7434" max="7435" width="8.7109375" customWidth="1"/>
    <col min="7436" max="7436" width="0" hidden="1" customWidth="1"/>
    <col min="7437" max="7437" width="57.42578125" customWidth="1"/>
    <col min="7681" max="7681" width="5.42578125" customWidth="1"/>
    <col min="7682" max="7682" width="37.140625" customWidth="1"/>
    <col min="7683" max="7683" width="7.28515625" customWidth="1"/>
    <col min="7684" max="7684" width="9.5703125" customWidth="1"/>
    <col min="7685" max="7685" width="0" hidden="1" customWidth="1"/>
    <col min="7686" max="7686" width="12.85546875" customWidth="1"/>
    <col min="7687" max="7687" width="10.5703125" customWidth="1"/>
    <col min="7688" max="7688" width="8.28515625" customWidth="1"/>
    <col min="7689" max="7689" width="9.28515625" customWidth="1"/>
    <col min="7690" max="7691" width="8.7109375" customWidth="1"/>
    <col min="7692" max="7692" width="0" hidden="1" customWidth="1"/>
    <col min="7693" max="7693" width="57.42578125" customWidth="1"/>
    <col min="7937" max="7937" width="5.42578125" customWidth="1"/>
    <col min="7938" max="7938" width="37.140625" customWidth="1"/>
    <col min="7939" max="7939" width="7.28515625" customWidth="1"/>
    <col min="7940" max="7940" width="9.5703125" customWidth="1"/>
    <col min="7941" max="7941" width="0" hidden="1" customWidth="1"/>
    <col min="7942" max="7942" width="12.85546875" customWidth="1"/>
    <col min="7943" max="7943" width="10.5703125" customWidth="1"/>
    <col min="7944" max="7944" width="8.28515625" customWidth="1"/>
    <col min="7945" max="7945" width="9.28515625" customWidth="1"/>
    <col min="7946" max="7947" width="8.7109375" customWidth="1"/>
    <col min="7948" max="7948" width="0" hidden="1" customWidth="1"/>
    <col min="7949" max="7949" width="57.42578125" customWidth="1"/>
    <col min="8193" max="8193" width="5.42578125" customWidth="1"/>
    <col min="8194" max="8194" width="37.140625" customWidth="1"/>
    <col min="8195" max="8195" width="7.28515625" customWidth="1"/>
    <col min="8196" max="8196" width="9.5703125" customWidth="1"/>
    <col min="8197" max="8197" width="0" hidden="1" customWidth="1"/>
    <col min="8198" max="8198" width="12.85546875" customWidth="1"/>
    <col min="8199" max="8199" width="10.5703125" customWidth="1"/>
    <col min="8200" max="8200" width="8.28515625" customWidth="1"/>
    <col min="8201" max="8201" width="9.28515625" customWidth="1"/>
    <col min="8202" max="8203" width="8.7109375" customWidth="1"/>
    <col min="8204" max="8204" width="0" hidden="1" customWidth="1"/>
    <col min="8205" max="8205" width="57.42578125" customWidth="1"/>
    <col min="8449" max="8449" width="5.42578125" customWidth="1"/>
    <col min="8450" max="8450" width="37.140625" customWidth="1"/>
    <col min="8451" max="8451" width="7.28515625" customWidth="1"/>
    <col min="8452" max="8452" width="9.5703125" customWidth="1"/>
    <col min="8453" max="8453" width="0" hidden="1" customWidth="1"/>
    <col min="8454" max="8454" width="12.85546875" customWidth="1"/>
    <col min="8455" max="8455" width="10.5703125" customWidth="1"/>
    <col min="8456" max="8456" width="8.28515625" customWidth="1"/>
    <col min="8457" max="8457" width="9.28515625" customWidth="1"/>
    <col min="8458" max="8459" width="8.7109375" customWidth="1"/>
    <col min="8460" max="8460" width="0" hidden="1" customWidth="1"/>
    <col min="8461" max="8461" width="57.42578125" customWidth="1"/>
    <col min="8705" max="8705" width="5.42578125" customWidth="1"/>
    <col min="8706" max="8706" width="37.140625" customWidth="1"/>
    <col min="8707" max="8707" width="7.28515625" customWidth="1"/>
    <col min="8708" max="8708" width="9.5703125" customWidth="1"/>
    <col min="8709" max="8709" width="0" hidden="1" customWidth="1"/>
    <col min="8710" max="8710" width="12.85546875" customWidth="1"/>
    <col min="8711" max="8711" width="10.5703125" customWidth="1"/>
    <col min="8712" max="8712" width="8.28515625" customWidth="1"/>
    <col min="8713" max="8713" width="9.28515625" customWidth="1"/>
    <col min="8714" max="8715" width="8.7109375" customWidth="1"/>
    <col min="8716" max="8716" width="0" hidden="1" customWidth="1"/>
    <col min="8717" max="8717" width="57.42578125" customWidth="1"/>
    <col min="8961" max="8961" width="5.42578125" customWidth="1"/>
    <col min="8962" max="8962" width="37.140625" customWidth="1"/>
    <col min="8963" max="8963" width="7.28515625" customWidth="1"/>
    <col min="8964" max="8964" width="9.5703125" customWidth="1"/>
    <col min="8965" max="8965" width="0" hidden="1" customWidth="1"/>
    <col min="8966" max="8966" width="12.85546875" customWidth="1"/>
    <col min="8967" max="8967" width="10.5703125" customWidth="1"/>
    <col min="8968" max="8968" width="8.28515625" customWidth="1"/>
    <col min="8969" max="8969" width="9.28515625" customWidth="1"/>
    <col min="8970" max="8971" width="8.7109375" customWidth="1"/>
    <col min="8972" max="8972" width="0" hidden="1" customWidth="1"/>
    <col min="8973" max="8973" width="57.42578125" customWidth="1"/>
    <col min="9217" max="9217" width="5.42578125" customWidth="1"/>
    <col min="9218" max="9218" width="37.140625" customWidth="1"/>
    <col min="9219" max="9219" width="7.28515625" customWidth="1"/>
    <col min="9220" max="9220" width="9.5703125" customWidth="1"/>
    <col min="9221" max="9221" width="0" hidden="1" customWidth="1"/>
    <col min="9222" max="9222" width="12.85546875" customWidth="1"/>
    <col min="9223" max="9223" width="10.5703125" customWidth="1"/>
    <col min="9224" max="9224" width="8.28515625" customWidth="1"/>
    <col min="9225" max="9225" width="9.28515625" customWidth="1"/>
    <col min="9226" max="9227" width="8.7109375" customWidth="1"/>
    <col min="9228" max="9228" width="0" hidden="1" customWidth="1"/>
    <col min="9229" max="9229" width="57.42578125" customWidth="1"/>
    <col min="9473" max="9473" width="5.42578125" customWidth="1"/>
    <col min="9474" max="9474" width="37.140625" customWidth="1"/>
    <col min="9475" max="9475" width="7.28515625" customWidth="1"/>
    <col min="9476" max="9476" width="9.5703125" customWidth="1"/>
    <col min="9477" max="9477" width="0" hidden="1" customWidth="1"/>
    <col min="9478" max="9478" width="12.85546875" customWidth="1"/>
    <col min="9479" max="9479" width="10.5703125" customWidth="1"/>
    <col min="9480" max="9480" width="8.28515625" customWidth="1"/>
    <col min="9481" max="9481" width="9.28515625" customWidth="1"/>
    <col min="9482" max="9483" width="8.7109375" customWidth="1"/>
    <col min="9484" max="9484" width="0" hidden="1" customWidth="1"/>
    <col min="9485" max="9485" width="57.42578125" customWidth="1"/>
    <col min="9729" max="9729" width="5.42578125" customWidth="1"/>
    <col min="9730" max="9730" width="37.140625" customWidth="1"/>
    <col min="9731" max="9731" width="7.28515625" customWidth="1"/>
    <col min="9732" max="9732" width="9.5703125" customWidth="1"/>
    <col min="9733" max="9733" width="0" hidden="1" customWidth="1"/>
    <col min="9734" max="9734" width="12.85546875" customWidth="1"/>
    <col min="9735" max="9735" width="10.5703125" customWidth="1"/>
    <col min="9736" max="9736" width="8.28515625" customWidth="1"/>
    <col min="9737" max="9737" width="9.28515625" customWidth="1"/>
    <col min="9738" max="9739" width="8.7109375" customWidth="1"/>
    <col min="9740" max="9740" width="0" hidden="1" customWidth="1"/>
    <col min="9741" max="9741" width="57.42578125" customWidth="1"/>
    <col min="9985" max="9985" width="5.42578125" customWidth="1"/>
    <col min="9986" max="9986" width="37.140625" customWidth="1"/>
    <col min="9987" max="9987" width="7.28515625" customWidth="1"/>
    <col min="9988" max="9988" width="9.5703125" customWidth="1"/>
    <col min="9989" max="9989" width="0" hidden="1" customWidth="1"/>
    <col min="9990" max="9990" width="12.85546875" customWidth="1"/>
    <col min="9991" max="9991" width="10.5703125" customWidth="1"/>
    <col min="9992" max="9992" width="8.28515625" customWidth="1"/>
    <col min="9993" max="9993" width="9.28515625" customWidth="1"/>
    <col min="9994" max="9995" width="8.7109375" customWidth="1"/>
    <col min="9996" max="9996" width="0" hidden="1" customWidth="1"/>
    <col min="9997" max="9997" width="57.42578125" customWidth="1"/>
    <col min="10241" max="10241" width="5.42578125" customWidth="1"/>
    <col min="10242" max="10242" width="37.140625" customWidth="1"/>
    <col min="10243" max="10243" width="7.28515625" customWidth="1"/>
    <col min="10244" max="10244" width="9.5703125" customWidth="1"/>
    <col min="10245" max="10245" width="0" hidden="1" customWidth="1"/>
    <col min="10246" max="10246" width="12.85546875" customWidth="1"/>
    <col min="10247" max="10247" width="10.5703125" customWidth="1"/>
    <col min="10248" max="10248" width="8.28515625" customWidth="1"/>
    <col min="10249" max="10249" width="9.28515625" customWidth="1"/>
    <col min="10250" max="10251" width="8.7109375" customWidth="1"/>
    <col min="10252" max="10252" width="0" hidden="1" customWidth="1"/>
    <col min="10253" max="10253" width="57.42578125" customWidth="1"/>
    <col min="10497" max="10497" width="5.42578125" customWidth="1"/>
    <col min="10498" max="10498" width="37.140625" customWidth="1"/>
    <col min="10499" max="10499" width="7.28515625" customWidth="1"/>
    <col min="10500" max="10500" width="9.5703125" customWidth="1"/>
    <col min="10501" max="10501" width="0" hidden="1" customWidth="1"/>
    <col min="10502" max="10502" width="12.85546875" customWidth="1"/>
    <col min="10503" max="10503" width="10.5703125" customWidth="1"/>
    <col min="10504" max="10504" width="8.28515625" customWidth="1"/>
    <col min="10505" max="10505" width="9.28515625" customWidth="1"/>
    <col min="10506" max="10507" width="8.7109375" customWidth="1"/>
    <col min="10508" max="10508" width="0" hidden="1" customWidth="1"/>
    <col min="10509" max="10509" width="57.42578125" customWidth="1"/>
    <col min="10753" max="10753" width="5.42578125" customWidth="1"/>
    <col min="10754" max="10754" width="37.140625" customWidth="1"/>
    <col min="10755" max="10755" width="7.28515625" customWidth="1"/>
    <col min="10756" max="10756" width="9.5703125" customWidth="1"/>
    <col min="10757" max="10757" width="0" hidden="1" customWidth="1"/>
    <col min="10758" max="10758" width="12.85546875" customWidth="1"/>
    <col min="10759" max="10759" width="10.5703125" customWidth="1"/>
    <col min="10760" max="10760" width="8.28515625" customWidth="1"/>
    <col min="10761" max="10761" width="9.28515625" customWidth="1"/>
    <col min="10762" max="10763" width="8.7109375" customWidth="1"/>
    <col min="10764" max="10764" width="0" hidden="1" customWidth="1"/>
    <col min="10765" max="10765" width="57.42578125" customWidth="1"/>
    <col min="11009" max="11009" width="5.42578125" customWidth="1"/>
    <col min="11010" max="11010" width="37.140625" customWidth="1"/>
    <col min="11011" max="11011" width="7.28515625" customWidth="1"/>
    <col min="11012" max="11012" width="9.5703125" customWidth="1"/>
    <col min="11013" max="11013" width="0" hidden="1" customWidth="1"/>
    <col min="11014" max="11014" width="12.85546875" customWidth="1"/>
    <col min="11015" max="11015" width="10.5703125" customWidth="1"/>
    <col min="11016" max="11016" width="8.28515625" customWidth="1"/>
    <col min="11017" max="11017" width="9.28515625" customWidth="1"/>
    <col min="11018" max="11019" width="8.7109375" customWidth="1"/>
    <col min="11020" max="11020" width="0" hidden="1" customWidth="1"/>
    <col min="11021" max="11021" width="57.42578125" customWidth="1"/>
    <col min="11265" max="11265" width="5.42578125" customWidth="1"/>
    <col min="11266" max="11266" width="37.140625" customWidth="1"/>
    <col min="11267" max="11267" width="7.28515625" customWidth="1"/>
    <col min="11268" max="11268" width="9.5703125" customWidth="1"/>
    <col min="11269" max="11269" width="0" hidden="1" customWidth="1"/>
    <col min="11270" max="11270" width="12.85546875" customWidth="1"/>
    <col min="11271" max="11271" width="10.5703125" customWidth="1"/>
    <col min="11272" max="11272" width="8.28515625" customWidth="1"/>
    <col min="11273" max="11273" width="9.28515625" customWidth="1"/>
    <col min="11274" max="11275" width="8.7109375" customWidth="1"/>
    <col min="11276" max="11276" width="0" hidden="1" customWidth="1"/>
    <col min="11277" max="11277" width="57.42578125" customWidth="1"/>
    <col min="11521" max="11521" width="5.42578125" customWidth="1"/>
    <col min="11522" max="11522" width="37.140625" customWidth="1"/>
    <col min="11523" max="11523" width="7.28515625" customWidth="1"/>
    <col min="11524" max="11524" width="9.5703125" customWidth="1"/>
    <col min="11525" max="11525" width="0" hidden="1" customWidth="1"/>
    <col min="11526" max="11526" width="12.85546875" customWidth="1"/>
    <col min="11527" max="11527" width="10.5703125" customWidth="1"/>
    <col min="11528" max="11528" width="8.28515625" customWidth="1"/>
    <col min="11529" max="11529" width="9.28515625" customWidth="1"/>
    <col min="11530" max="11531" width="8.7109375" customWidth="1"/>
    <col min="11532" max="11532" width="0" hidden="1" customWidth="1"/>
    <col min="11533" max="11533" width="57.42578125" customWidth="1"/>
    <col min="11777" max="11777" width="5.42578125" customWidth="1"/>
    <col min="11778" max="11778" width="37.140625" customWidth="1"/>
    <col min="11779" max="11779" width="7.28515625" customWidth="1"/>
    <col min="11780" max="11780" width="9.5703125" customWidth="1"/>
    <col min="11781" max="11781" width="0" hidden="1" customWidth="1"/>
    <col min="11782" max="11782" width="12.85546875" customWidth="1"/>
    <col min="11783" max="11783" width="10.5703125" customWidth="1"/>
    <col min="11784" max="11784" width="8.28515625" customWidth="1"/>
    <col min="11785" max="11785" width="9.28515625" customWidth="1"/>
    <col min="11786" max="11787" width="8.7109375" customWidth="1"/>
    <col min="11788" max="11788" width="0" hidden="1" customWidth="1"/>
    <col min="11789" max="11789" width="57.42578125" customWidth="1"/>
    <col min="12033" max="12033" width="5.42578125" customWidth="1"/>
    <col min="12034" max="12034" width="37.140625" customWidth="1"/>
    <col min="12035" max="12035" width="7.28515625" customWidth="1"/>
    <col min="12036" max="12036" width="9.5703125" customWidth="1"/>
    <col min="12037" max="12037" width="0" hidden="1" customWidth="1"/>
    <col min="12038" max="12038" width="12.85546875" customWidth="1"/>
    <col min="12039" max="12039" width="10.5703125" customWidth="1"/>
    <col min="12040" max="12040" width="8.28515625" customWidth="1"/>
    <col min="12041" max="12041" width="9.28515625" customWidth="1"/>
    <col min="12042" max="12043" width="8.7109375" customWidth="1"/>
    <col min="12044" max="12044" width="0" hidden="1" customWidth="1"/>
    <col min="12045" max="12045" width="57.42578125" customWidth="1"/>
    <col min="12289" max="12289" width="5.42578125" customWidth="1"/>
    <col min="12290" max="12290" width="37.140625" customWidth="1"/>
    <col min="12291" max="12291" width="7.28515625" customWidth="1"/>
    <col min="12292" max="12292" width="9.5703125" customWidth="1"/>
    <col min="12293" max="12293" width="0" hidden="1" customWidth="1"/>
    <col min="12294" max="12294" width="12.85546875" customWidth="1"/>
    <col min="12295" max="12295" width="10.5703125" customWidth="1"/>
    <col min="12296" max="12296" width="8.28515625" customWidth="1"/>
    <col min="12297" max="12297" width="9.28515625" customWidth="1"/>
    <col min="12298" max="12299" width="8.7109375" customWidth="1"/>
    <col min="12300" max="12300" width="0" hidden="1" customWidth="1"/>
    <col min="12301" max="12301" width="57.42578125" customWidth="1"/>
    <col min="12545" max="12545" width="5.42578125" customWidth="1"/>
    <col min="12546" max="12546" width="37.140625" customWidth="1"/>
    <col min="12547" max="12547" width="7.28515625" customWidth="1"/>
    <col min="12548" max="12548" width="9.5703125" customWidth="1"/>
    <col min="12549" max="12549" width="0" hidden="1" customWidth="1"/>
    <col min="12550" max="12550" width="12.85546875" customWidth="1"/>
    <col min="12551" max="12551" width="10.5703125" customWidth="1"/>
    <col min="12552" max="12552" width="8.28515625" customWidth="1"/>
    <col min="12553" max="12553" width="9.28515625" customWidth="1"/>
    <col min="12554" max="12555" width="8.7109375" customWidth="1"/>
    <col min="12556" max="12556" width="0" hidden="1" customWidth="1"/>
    <col min="12557" max="12557" width="57.42578125" customWidth="1"/>
    <col min="12801" max="12801" width="5.42578125" customWidth="1"/>
    <col min="12802" max="12802" width="37.140625" customWidth="1"/>
    <col min="12803" max="12803" width="7.28515625" customWidth="1"/>
    <col min="12804" max="12804" width="9.5703125" customWidth="1"/>
    <col min="12805" max="12805" width="0" hidden="1" customWidth="1"/>
    <col min="12806" max="12806" width="12.85546875" customWidth="1"/>
    <col min="12807" max="12807" width="10.5703125" customWidth="1"/>
    <col min="12808" max="12808" width="8.28515625" customWidth="1"/>
    <col min="12809" max="12809" width="9.28515625" customWidth="1"/>
    <col min="12810" max="12811" width="8.7109375" customWidth="1"/>
    <col min="12812" max="12812" width="0" hidden="1" customWidth="1"/>
    <col min="12813" max="12813" width="57.42578125" customWidth="1"/>
    <col min="13057" max="13057" width="5.42578125" customWidth="1"/>
    <col min="13058" max="13058" width="37.140625" customWidth="1"/>
    <col min="13059" max="13059" width="7.28515625" customWidth="1"/>
    <col min="13060" max="13060" width="9.5703125" customWidth="1"/>
    <col min="13061" max="13061" width="0" hidden="1" customWidth="1"/>
    <col min="13062" max="13062" width="12.85546875" customWidth="1"/>
    <col min="13063" max="13063" width="10.5703125" customWidth="1"/>
    <col min="13064" max="13064" width="8.28515625" customWidth="1"/>
    <col min="13065" max="13065" width="9.28515625" customWidth="1"/>
    <col min="13066" max="13067" width="8.7109375" customWidth="1"/>
    <col min="13068" max="13068" width="0" hidden="1" customWidth="1"/>
    <col min="13069" max="13069" width="57.42578125" customWidth="1"/>
    <col min="13313" max="13313" width="5.42578125" customWidth="1"/>
    <col min="13314" max="13314" width="37.140625" customWidth="1"/>
    <col min="13315" max="13315" width="7.28515625" customWidth="1"/>
    <col min="13316" max="13316" width="9.5703125" customWidth="1"/>
    <col min="13317" max="13317" width="0" hidden="1" customWidth="1"/>
    <col min="13318" max="13318" width="12.85546875" customWidth="1"/>
    <col min="13319" max="13319" width="10.5703125" customWidth="1"/>
    <col min="13320" max="13320" width="8.28515625" customWidth="1"/>
    <col min="13321" max="13321" width="9.28515625" customWidth="1"/>
    <col min="13322" max="13323" width="8.7109375" customWidth="1"/>
    <col min="13324" max="13324" width="0" hidden="1" customWidth="1"/>
    <col min="13325" max="13325" width="57.42578125" customWidth="1"/>
    <col min="13569" max="13569" width="5.42578125" customWidth="1"/>
    <col min="13570" max="13570" width="37.140625" customWidth="1"/>
    <col min="13571" max="13571" width="7.28515625" customWidth="1"/>
    <col min="13572" max="13572" width="9.5703125" customWidth="1"/>
    <col min="13573" max="13573" width="0" hidden="1" customWidth="1"/>
    <col min="13574" max="13574" width="12.85546875" customWidth="1"/>
    <col min="13575" max="13575" width="10.5703125" customWidth="1"/>
    <col min="13576" max="13576" width="8.28515625" customWidth="1"/>
    <col min="13577" max="13577" width="9.28515625" customWidth="1"/>
    <col min="13578" max="13579" width="8.7109375" customWidth="1"/>
    <col min="13580" max="13580" width="0" hidden="1" customWidth="1"/>
    <col min="13581" max="13581" width="57.42578125" customWidth="1"/>
    <col min="13825" max="13825" width="5.42578125" customWidth="1"/>
    <col min="13826" max="13826" width="37.140625" customWidth="1"/>
    <col min="13827" max="13827" width="7.28515625" customWidth="1"/>
    <col min="13828" max="13828" width="9.5703125" customWidth="1"/>
    <col min="13829" max="13829" width="0" hidden="1" customWidth="1"/>
    <col min="13830" max="13830" width="12.85546875" customWidth="1"/>
    <col min="13831" max="13831" width="10.5703125" customWidth="1"/>
    <col min="13832" max="13832" width="8.28515625" customWidth="1"/>
    <col min="13833" max="13833" width="9.28515625" customWidth="1"/>
    <col min="13834" max="13835" width="8.7109375" customWidth="1"/>
    <col min="13836" max="13836" width="0" hidden="1" customWidth="1"/>
    <col min="13837" max="13837" width="57.42578125" customWidth="1"/>
    <col min="14081" max="14081" width="5.42578125" customWidth="1"/>
    <col min="14082" max="14082" width="37.140625" customWidth="1"/>
    <col min="14083" max="14083" width="7.28515625" customWidth="1"/>
    <col min="14084" max="14084" width="9.5703125" customWidth="1"/>
    <col min="14085" max="14085" width="0" hidden="1" customWidth="1"/>
    <col min="14086" max="14086" width="12.85546875" customWidth="1"/>
    <col min="14087" max="14087" width="10.5703125" customWidth="1"/>
    <col min="14088" max="14088" width="8.28515625" customWidth="1"/>
    <col min="14089" max="14089" width="9.28515625" customWidth="1"/>
    <col min="14090" max="14091" width="8.7109375" customWidth="1"/>
    <col min="14092" max="14092" width="0" hidden="1" customWidth="1"/>
    <col min="14093" max="14093" width="57.42578125" customWidth="1"/>
    <col min="14337" max="14337" width="5.42578125" customWidth="1"/>
    <col min="14338" max="14338" width="37.140625" customWidth="1"/>
    <col min="14339" max="14339" width="7.28515625" customWidth="1"/>
    <col min="14340" max="14340" width="9.5703125" customWidth="1"/>
    <col min="14341" max="14341" width="0" hidden="1" customWidth="1"/>
    <col min="14342" max="14342" width="12.85546875" customWidth="1"/>
    <col min="14343" max="14343" width="10.5703125" customWidth="1"/>
    <col min="14344" max="14344" width="8.28515625" customWidth="1"/>
    <col min="14345" max="14345" width="9.28515625" customWidth="1"/>
    <col min="14346" max="14347" width="8.7109375" customWidth="1"/>
    <col min="14348" max="14348" width="0" hidden="1" customWidth="1"/>
    <col min="14349" max="14349" width="57.42578125" customWidth="1"/>
    <col min="14593" max="14593" width="5.42578125" customWidth="1"/>
    <col min="14594" max="14594" width="37.140625" customWidth="1"/>
    <col min="14595" max="14595" width="7.28515625" customWidth="1"/>
    <col min="14596" max="14596" width="9.5703125" customWidth="1"/>
    <col min="14597" max="14597" width="0" hidden="1" customWidth="1"/>
    <col min="14598" max="14598" width="12.85546875" customWidth="1"/>
    <col min="14599" max="14599" width="10.5703125" customWidth="1"/>
    <col min="14600" max="14600" width="8.28515625" customWidth="1"/>
    <col min="14601" max="14601" width="9.28515625" customWidth="1"/>
    <col min="14602" max="14603" width="8.7109375" customWidth="1"/>
    <col min="14604" max="14604" width="0" hidden="1" customWidth="1"/>
    <col min="14605" max="14605" width="57.42578125" customWidth="1"/>
    <col min="14849" max="14849" width="5.42578125" customWidth="1"/>
    <col min="14850" max="14850" width="37.140625" customWidth="1"/>
    <col min="14851" max="14851" width="7.28515625" customWidth="1"/>
    <col min="14852" max="14852" width="9.5703125" customWidth="1"/>
    <col min="14853" max="14853" width="0" hidden="1" customWidth="1"/>
    <col min="14854" max="14854" width="12.85546875" customWidth="1"/>
    <col min="14855" max="14855" width="10.5703125" customWidth="1"/>
    <col min="14856" max="14856" width="8.28515625" customWidth="1"/>
    <col min="14857" max="14857" width="9.28515625" customWidth="1"/>
    <col min="14858" max="14859" width="8.7109375" customWidth="1"/>
    <col min="14860" max="14860" width="0" hidden="1" customWidth="1"/>
    <col min="14861" max="14861" width="57.42578125" customWidth="1"/>
    <col min="15105" max="15105" width="5.42578125" customWidth="1"/>
    <col min="15106" max="15106" width="37.140625" customWidth="1"/>
    <col min="15107" max="15107" width="7.28515625" customWidth="1"/>
    <col min="15108" max="15108" width="9.5703125" customWidth="1"/>
    <col min="15109" max="15109" width="0" hidden="1" customWidth="1"/>
    <col min="15110" max="15110" width="12.85546875" customWidth="1"/>
    <col min="15111" max="15111" width="10.5703125" customWidth="1"/>
    <col min="15112" max="15112" width="8.28515625" customWidth="1"/>
    <col min="15113" max="15113" width="9.28515625" customWidth="1"/>
    <col min="15114" max="15115" width="8.7109375" customWidth="1"/>
    <col min="15116" max="15116" width="0" hidden="1" customWidth="1"/>
    <col min="15117" max="15117" width="57.42578125" customWidth="1"/>
    <col min="15361" max="15361" width="5.42578125" customWidth="1"/>
    <col min="15362" max="15362" width="37.140625" customWidth="1"/>
    <col min="15363" max="15363" width="7.28515625" customWidth="1"/>
    <col min="15364" max="15364" width="9.5703125" customWidth="1"/>
    <col min="15365" max="15365" width="0" hidden="1" customWidth="1"/>
    <col min="15366" max="15366" width="12.85546875" customWidth="1"/>
    <col min="15367" max="15367" width="10.5703125" customWidth="1"/>
    <col min="15368" max="15368" width="8.28515625" customWidth="1"/>
    <col min="15369" max="15369" width="9.28515625" customWidth="1"/>
    <col min="15370" max="15371" width="8.7109375" customWidth="1"/>
    <col min="15372" max="15372" width="0" hidden="1" customWidth="1"/>
    <col min="15373" max="15373" width="57.42578125" customWidth="1"/>
    <col min="15617" max="15617" width="5.42578125" customWidth="1"/>
    <col min="15618" max="15618" width="37.140625" customWidth="1"/>
    <col min="15619" max="15619" width="7.28515625" customWidth="1"/>
    <col min="15620" max="15620" width="9.5703125" customWidth="1"/>
    <col min="15621" max="15621" width="0" hidden="1" customWidth="1"/>
    <col min="15622" max="15622" width="12.85546875" customWidth="1"/>
    <col min="15623" max="15623" width="10.5703125" customWidth="1"/>
    <col min="15624" max="15624" width="8.28515625" customWidth="1"/>
    <col min="15625" max="15625" width="9.28515625" customWidth="1"/>
    <col min="15626" max="15627" width="8.7109375" customWidth="1"/>
    <col min="15628" max="15628" width="0" hidden="1" customWidth="1"/>
    <col min="15629" max="15629" width="57.42578125" customWidth="1"/>
    <col min="15873" max="15873" width="5.42578125" customWidth="1"/>
    <col min="15874" max="15874" width="37.140625" customWidth="1"/>
    <col min="15875" max="15875" width="7.28515625" customWidth="1"/>
    <col min="15876" max="15876" width="9.5703125" customWidth="1"/>
    <col min="15877" max="15877" width="0" hidden="1" customWidth="1"/>
    <col min="15878" max="15878" width="12.85546875" customWidth="1"/>
    <col min="15879" max="15879" width="10.5703125" customWidth="1"/>
    <col min="15880" max="15880" width="8.28515625" customWidth="1"/>
    <col min="15881" max="15881" width="9.28515625" customWidth="1"/>
    <col min="15882" max="15883" width="8.7109375" customWidth="1"/>
    <col min="15884" max="15884" width="0" hidden="1" customWidth="1"/>
    <col min="15885" max="15885" width="57.42578125" customWidth="1"/>
    <col min="16129" max="16129" width="5.42578125" customWidth="1"/>
    <col min="16130" max="16130" width="37.140625" customWidth="1"/>
    <col min="16131" max="16131" width="7.28515625" customWidth="1"/>
    <col min="16132" max="16132" width="9.5703125" customWidth="1"/>
    <col min="16133" max="16133" width="0" hidden="1" customWidth="1"/>
    <col min="16134" max="16134" width="12.85546875" customWidth="1"/>
    <col min="16135" max="16135" width="10.5703125" customWidth="1"/>
    <col min="16136" max="16136" width="8.28515625" customWidth="1"/>
    <col min="16137" max="16137" width="9.28515625" customWidth="1"/>
    <col min="16138" max="16139" width="8.7109375" customWidth="1"/>
    <col min="16140" max="16140" width="0" hidden="1" customWidth="1"/>
    <col min="16141" max="16141" width="57.42578125" customWidth="1"/>
  </cols>
  <sheetData>
    <row r="6" spans="1:13" x14ac:dyDescent="0.25">
      <c r="E6" s="20"/>
    </row>
    <row r="7" spans="1:13" ht="18" x14ac:dyDescent="0.25">
      <c r="A7" t="s">
        <v>53</v>
      </c>
    </row>
    <row r="9" spans="1:13" x14ac:dyDescent="0.25">
      <c r="A9" t="s">
        <v>54</v>
      </c>
      <c r="C9" s="22" t="s">
        <v>55</v>
      </c>
    </row>
    <row r="10" spans="1:13" x14ac:dyDescent="0.25">
      <c r="B10" s="23" t="s">
        <v>56</v>
      </c>
    </row>
    <row r="11" spans="1:13" x14ac:dyDescent="0.25">
      <c r="C11" s="24" t="s">
        <v>57</v>
      </c>
    </row>
    <row r="12" spans="1:13" ht="15.75" thickBot="1" x14ac:dyDescent="0.3">
      <c r="F12" s="25"/>
      <c r="G12" s="25"/>
    </row>
    <row r="13" spans="1:13" x14ac:dyDescent="0.25">
      <c r="A13" s="26"/>
      <c r="B13" s="27" t="s">
        <v>58</v>
      </c>
      <c r="C13" s="28"/>
      <c r="D13" s="29" t="s">
        <v>44</v>
      </c>
      <c r="E13" s="30" t="s">
        <v>2</v>
      </c>
      <c r="F13" s="31" t="s">
        <v>2</v>
      </c>
      <c r="G13" s="31" t="s">
        <v>59</v>
      </c>
      <c r="H13" s="26" t="s">
        <v>59</v>
      </c>
      <c r="I13" s="26" t="s">
        <v>60</v>
      </c>
      <c r="J13" s="26" t="s">
        <v>61</v>
      </c>
      <c r="K13" s="26" t="s">
        <v>62</v>
      </c>
      <c r="L13" s="32"/>
      <c r="M13" s="32"/>
    </row>
    <row r="14" spans="1:13" x14ac:dyDescent="0.25">
      <c r="A14" s="33" t="s">
        <v>63</v>
      </c>
      <c r="B14" s="34" t="s">
        <v>64</v>
      </c>
      <c r="C14" s="35" t="s">
        <v>65</v>
      </c>
      <c r="D14" s="36" t="s">
        <v>46</v>
      </c>
      <c r="E14" s="37" t="s">
        <v>5</v>
      </c>
      <c r="F14" s="38" t="s">
        <v>66</v>
      </c>
      <c r="G14" s="38" t="s">
        <v>67</v>
      </c>
      <c r="H14" s="33" t="s">
        <v>68</v>
      </c>
      <c r="I14" s="33" t="s">
        <v>69</v>
      </c>
      <c r="J14" s="33" t="s">
        <v>70</v>
      </c>
      <c r="K14" s="33" t="s">
        <v>70</v>
      </c>
      <c r="L14" s="39" t="s">
        <v>71</v>
      </c>
      <c r="M14" s="34" t="s">
        <v>10</v>
      </c>
    </row>
    <row r="15" spans="1:13" ht="15.75" thickBot="1" x14ac:dyDescent="0.3">
      <c r="A15" s="33" t="s">
        <v>3</v>
      </c>
      <c r="B15" s="34" t="s">
        <v>72</v>
      </c>
      <c r="C15" s="40"/>
      <c r="D15" s="36" t="s">
        <v>8</v>
      </c>
      <c r="E15" s="41" t="s">
        <v>73</v>
      </c>
      <c r="F15" s="42" t="s">
        <v>9</v>
      </c>
      <c r="G15" s="43" t="s">
        <v>74</v>
      </c>
      <c r="H15" s="33"/>
      <c r="I15" s="33" t="s">
        <v>75</v>
      </c>
      <c r="J15" s="33"/>
      <c r="K15" s="33"/>
      <c r="L15" s="44"/>
      <c r="M15" s="44"/>
    </row>
    <row r="16" spans="1:13" ht="10.5" customHeight="1" thickBot="1" x14ac:dyDescent="0.3">
      <c r="A16" s="45">
        <v>1</v>
      </c>
      <c r="B16" s="46">
        <v>2</v>
      </c>
      <c r="C16" s="47">
        <v>3</v>
      </c>
      <c r="D16" s="48">
        <v>4</v>
      </c>
      <c r="E16" s="49">
        <v>5</v>
      </c>
      <c r="F16" s="50">
        <v>5</v>
      </c>
      <c r="G16" s="49">
        <v>6</v>
      </c>
      <c r="H16" s="51">
        <v>7</v>
      </c>
      <c r="I16" s="51">
        <v>8</v>
      </c>
      <c r="J16" s="51">
        <v>9</v>
      </c>
      <c r="K16" s="51">
        <v>10</v>
      </c>
      <c r="L16" s="52">
        <v>12</v>
      </c>
      <c r="M16" s="52">
        <v>11</v>
      </c>
    </row>
    <row r="17" spans="1:13" ht="13.5" customHeight="1" thickBot="1" x14ac:dyDescent="0.3">
      <c r="A17" s="53"/>
      <c r="B17" s="54"/>
      <c r="C17" s="54"/>
      <c r="D17" s="55"/>
      <c r="E17" s="56">
        <f>ROUND(E150/E149,4)</f>
        <v>0.17910000000000001</v>
      </c>
      <c r="F17" s="57"/>
      <c r="G17" s="58"/>
      <c r="H17" s="59"/>
      <c r="I17" s="59"/>
      <c r="J17" s="59"/>
      <c r="K17" s="59"/>
      <c r="L17" s="60"/>
      <c r="M17" s="60"/>
    </row>
    <row r="18" spans="1:13" x14ac:dyDescent="0.25">
      <c r="A18" s="61" t="s">
        <v>11</v>
      </c>
      <c r="B18" s="62" t="s">
        <v>76</v>
      </c>
      <c r="C18" s="63"/>
      <c r="D18" s="64"/>
      <c r="E18" s="65"/>
      <c r="F18" s="66"/>
      <c r="G18" s="67"/>
      <c r="H18" s="68"/>
      <c r="I18" s="68"/>
      <c r="J18" s="68"/>
      <c r="K18" s="68"/>
      <c r="L18" s="69"/>
      <c r="M18" s="69"/>
    </row>
    <row r="19" spans="1:13" x14ac:dyDescent="0.25">
      <c r="A19" s="70"/>
      <c r="B19" s="62" t="s">
        <v>77</v>
      </c>
      <c r="C19" s="71" t="s">
        <v>38</v>
      </c>
      <c r="D19" s="72">
        <f>D21+D30+D34+D35+D40</f>
        <v>101026</v>
      </c>
      <c r="E19" s="73">
        <f>SUM(E21,E30,E34,E35,E40)</f>
        <v>6153600</v>
      </c>
      <c r="F19" s="74">
        <f>SUM(F21,F30,F34,F35,F40)</f>
        <v>1089474.4200000002</v>
      </c>
      <c r="G19" s="75">
        <f>SUM(G21,G30,G34,G35,G40)</f>
        <v>988448.41999999993</v>
      </c>
      <c r="H19" s="76">
        <f>ROUND(F19/D19*100,1)-100</f>
        <v>978.40000000000009</v>
      </c>
      <c r="I19" s="76">
        <f>I21+I30+I35+I34+I40</f>
        <v>1450.4</v>
      </c>
      <c r="J19" s="76">
        <f>J21+J30+J35+J34+J40</f>
        <v>1020242.42</v>
      </c>
      <c r="K19" s="76">
        <f>K21+K30+K35+K34+K40</f>
        <v>-33244.400000000001</v>
      </c>
      <c r="L19" s="77">
        <f>L21+L30+L35+L34+L40</f>
        <v>988936.91999999993</v>
      </c>
      <c r="M19" s="78"/>
    </row>
    <row r="20" spans="1:13" x14ac:dyDescent="0.25">
      <c r="A20" s="70"/>
      <c r="B20" s="63"/>
      <c r="C20" s="71"/>
      <c r="D20" s="79"/>
      <c r="E20" s="64"/>
      <c r="F20" s="80"/>
      <c r="G20" s="81"/>
      <c r="H20" s="76"/>
      <c r="I20" s="76"/>
      <c r="J20" s="76"/>
      <c r="K20" s="76"/>
      <c r="L20" s="82"/>
      <c r="M20" s="83"/>
    </row>
    <row r="21" spans="1:13" x14ac:dyDescent="0.25">
      <c r="A21" s="84">
        <v>1</v>
      </c>
      <c r="B21" s="85" t="s">
        <v>78</v>
      </c>
      <c r="C21" s="71" t="s">
        <v>38</v>
      </c>
      <c r="D21" s="86">
        <f>SUM(D23:D29)</f>
        <v>7577</v>
      </c>
      <c r="E21" s="73">
        <f>SUM(E23:E29)</f>
        <v>747700</v>
      </c>
      <c r="F21" s="87">
        <f>SUM(F23:F29)</f>
        <v>119285.51000000001</v>
      </c>
      <c r="G21" s="81">
        <f>SUM(G23:G29)</f>
        <v>111708.51000000001</v>
      </c>
      <c r="H21" s="76">
        <f>ROUND(F21/D21*100,1)-100</f>
        <v>1474.3</v>
      </c>
      <c r="I21" s="76">
        <f>SUM(I23:I28)</f>
        <v>251.65</v>
      </c>
      <c r="J21" s="76">
        <f>SUM(J23:J29)</f>
        <v>111701.11000000002</v>
      </c>
      <c r="K21" s="87">
        <f>SUM(K23:K29)</f>
        <v>-244.25000000000003</v>
      </c>
      <c r="L21" s="77">
        <f>SUM(L23:L29)</f>
        <v>112197.01000000001</v>
      </c>
      <c r="M21" s="83"/>
    </row>
    <row r="22" spans="1:13" x14ac:dyDescent="0.25">
      <c r="A22" s="70"/>
      <c r="B22" s="63" t="s">
        <v>79</v>
      </c>
      <c r="C22" s="71"/>
      <c r="D22" s="79"/>
      <c r="E22" s="64"/>
      <c r="F22" s="80"/>
      <c r="G22" s="81"/>
      <c r="H22" s="76"/>
      <c r="I22" s="76"/>
      <c r="J22" s="76"/>
      <c r="K22" s="76"/>
      <c r="L22" s="82"/>
      <c r="M22" s="83"/>
    </row>
    <row r="23" spans="1:13" x14ac:dyDescent="0.25">
      <c r="A23" s="88" t="s">
        <v>80</v>
      </c>
      <c r="B23" s="63" t="s">
        <v>81</v>
      </c>
      <c r="C23" s="71" t="s">
        <v>38</v>
      </c>
      <c r="D23" s="79">
        <v>2175</v>
      </c>
      <c r="E23" s="64">
        <f>'[1]Водоснаб. 1 кв.'!F23+'[1]Водоснаб. 2 кв. '!F23+'[1]Водоснаб. 3 кв.  '!F23+'[1]Водоснаб. 4 кв.  '!F23</f>
        <v>104500</v>
      </c>
      <c r="F23" s="65">
        <f>'[1]Водоснаб. 1 кв.'!G23+'[1]Водоснаб. 2 кв. '!G23+'[1]Водоснаб. 3 кв.  '!G23+'[1]Водоснаб. 4 кв.  '!G23</f>
        <v>13249.99</v>
      </c>
      <c r="G23" s="81">
        <f t="shared" ref="G23:G29" si="0">F23-D23</f>
        <v>11074.99</v>
      </c>
      <c r="H23" s="77">
        <f>ROUND(F23/D23*100,1)-100</f>
        <v>509.20000000000005</v>
      </c>
      <c r="I23" s="76">
        <f>D23*5/100</f>
        <v>108.75</v>
      </c>
      <c r="J23" s="76">
        <f>G23-I23</f>
        <v>10966.24</v>
      </c>
      <c r="K23" s="76"/>
      <c r="L23" s="7">
        <f>I23+J23-K23</f>
        <v>11074.99</v>
      </c>
      <c r="M23" s="83" t="s">
        <v>82</v>
      </c>
    </row>
    <row r="24" spans="1:13" hidden="1" x14ac:dyDescent="0.25">
      <c r="A24" s="88" t="s">
        <v>83</v>
      </c>
      <c r="B24" s="63" t="s">
        <v>84</v>
      </c>
      <c r="C24" s="71" t="s">
        <v>38</v>
      </c>
      <c r="D24" s="79">
        <v>0</v>
      </c>
      <c r="E24" s="64">
        <f>'[1]Водоснаб. 1 кв.'!F24+'[1]Водоснаб. 2 кв. '!F24+'[1]Водоснаб. 3 кв.  '!F24+'[1]Водоснаб. 4 кв.  '!F24</f>
        <v>0</v>
      </c>
      <c r="F24" s="65">
        <f>'[1]Водоснаб. 1 кв.'!G24+'[1]Водоснаб. 2 кв. '!G24+'[1]Водоснаб. 3 кв.  '!G24+'[1]Водоснаб. 4 кв.  '!G24</f>
        <v>0</v>
      </c>
      <c r="G24" s="81">
        <f t="shared" si="0"/>
        <v>0</v>
      </c>
      <c r="H24" s="77"/>
      <c r="I24" s="76"/>
      <c r="J24" s="76"/>
      <c r="K24" s="76"/>
      <c r="L24" s="82"/>
      <c r="M24" s="83"/>
    </row>
    <row r="25" spans="1:13" hidden="1" x14ac:dyDescent="0.25">
      <c r="A25" s="88" t="s">
        <v>85</v>
      </c>
      <c r="B25" s="63" t="s">
        <v>86</v>
      </c>
      <c r="C25" s="71" t="s">
        <v>38</v>
      </c>
      <c r="D25" s="79">
        <v>0</v>
      </c>
      <c r="E25" s="64">
        <f>'[1]Водоснаб. 1 кв.'!F25+'[1]Водоснаб. 2 кв. '!F25+'[1]Водоснаб. 3 кв.  '!F25+'[1]Водоснаб. 4 кв.  '!F25</f>
        <v>0</v>
      </c>
      <c r="F25" s="65">
        <f>'[1]Водоснаб. 1 кв.'!G25+'[1]Водоснаб. 2 кв. '!G25+'[1]Водоснаб. 3 кв.  '!G25+'[1]Водоснаб. 4 кв.  '!G25</f>
        <v>0</v>
      </c>
      <c r="G25" s="81">
        <f t="shared" si="0"/>
        <v>0</v>
      </c>
      <c r="H25" s="77"/>
      <c r="I25" s="76"/>
      <c r="J25" s="76"/>
      <c r="K25" s="76"/>
      <c r="L25" s="82"/>
      <c r="M25" s="83"/>
    </row>
    <row r="26" spans="1:13" hidden="1" x14ac:dyDescent="0.25">
      <c r="A26" s="88" t="s">
        <v>87</v>
      </c>
      <c r="B26" s="63" t="s">
        <v>88</v>
      </c>
      <c r="C26" s="71" t="s">
        <v>38</v>
      </c>
      <c r="D26" s="79">
        <v>0</v>
      </c>
      <c r="E26" s="64">
        <f>'[1]Водоснаб. 1 кв.'!F26+'[1]Водоснаб. 2 кв. '!F26+'[1]Водоснаб. 3 кв.  '!F26+'[1]Водоснаб. 4 кв.  '!F26</f>
        <v>0</v>
      </c>
      <c r="F26" s="65">
        <f>'[1]Водоснаб. 1 кв.'!G26+'[1]Водоснаб. 2 кв. '!G26+'[1]Водоснаб. 3 кв.  '!G26+'[1]Водоснаб. 4 кв.  '!G26</f>
        <v>0</v>
      </c>
      <c r="G26" s="81">
        <f t="shared" si="0"/>
        <v>0</v>
      </c>
      <c r="H26" s="77"/>
      <c r="I26" s="76"/>
      <c r="J26" s="76"/>
      <c r="K26" s="76"/>
      <c r="L26" s="82"/>
      <c r="M26" s="83"/>
    </row>
    <row r="27" spans="1:13" x14ac:dyDescent="0.25">
      <c r="A27" s="88" t="s">
        <v>89</v>
      </c>
      <c r="B27" s="89" t="s">
        <v>90</v>
      </c>
      <c r="C27" s="71" t="s">
        <v>38</v>
      </c>
      <c r="D27" s="79">
        <v>272</v>
      </c>
      <c r="E27" s="64">
        <f>'[1]Водоснаб. 1 кв.'!F27+'[1]Водоснаб. 2 кв. '!F27+'[1]Водоснаб. 3 кв.  '!F27+'[1]Водоснаб. 4 кв.  '!F27</f>
        <v>100</v>
      </c>
      <c r="F27" s="65">
        <f>'[1]Водоснаб. 1 кв.'!G27+'[1]Водоснаб. 2 кв. '!G27+'[1]Водоснаб. 3 кв.  '!G27+'[1]Водоснаб. 4 кв.  '!G27</f>
        <v>14.149999999999999</v>
      </c>
      <c r="G27" s="81">
        <f t="shared" si="0"/>
        <v>-257.85000000000002</v>
      </c>
      <c r="H27" s="77">
        <f>ROUND(F27/D27*100,1)-100</f>
        <v>-94.8</v>
      </c>
      <c r="I27" s="76">
        <f>-D27*5/100</f>
        <v>-13.6</v>
      </c>
      <c r="J27" s="76"/>
      <c r="K27" s="76">
        <f>G27-I27</f>
        <v>-244.25000000000003</v>
      </c>
      <c r="L27" s="7">
        <f>I27+J27-K27</f>
        <v>230.65000000000003</v>
      </c>
      <c r="M27" s="83" t="s">
        <v>14</v>
      </c>
    </row>
    <row r="28" spans="1:13" x14ac:dyDescent="0.25">
      <c r="A28" s="88" t="s">
        <v>91</v>
      </c>
      <c r="B28" s="63" t="s">
        <v>92</v>
      </c>
      <c r="C28" s="71" t="s">
        <v>38</v>
      </c>
      <c r="D28" s="90">
        <v>5130</v>
      </c>
      <c r="E28" s="64">
        <f>'[1]Водоснаб. 1 кв.'!F28+'[1]Водоснаб. 2 кв. '!F28+'[1]Водоснаб. 3 кв.  '!F28+'[1]Водоснаб. 4 кв.  '!F28</f>
        <v>643100</v>
      </c>
      <c r="F28" s="65">
        <f>'[1]Водоснаб. 1 кв.'!G28+'[1]Водоснаб. 2 кв. '!G28+'[1]Водоснаб. 3 кв.  '!G28+'[1]Водоснаб. 4 кв.  '!G28</f>
        <v>106021.37000000001</v>
      </c>
      <c r="G28" s="81">
        <f t="shared" si="0"/>
        <v>100891.37000000001</v>
      </c>
      <c r="H28" s="77">
        <f>ROUND(F28/D28*100,1)-100</f>
        <v>1966.6999999999998</v>
      </c>
      <c r="I28" s="76">
        <f>D28*5/100-100</f>
        <v>156.5</v>
      </c>
      <c r="J28" s="76">
        <f t="shared" ref="J28:J87" si="1">G28-I28</f>
        <v>100734.87000000001</v>
      </c>
      <c r="K28" s="76"/>
      <c r="L28" s="7">
        <f t="shared" ref="L28:L97" si="2">I28+J28-K28</f>
        <v>100891.37000000001</v>
      </c>
      <c r="M28" s="83" t="s">
        <v>82</v>
      </c>
    </row>
    <row r="29" spans="1:13" hidden="1" x14ac:dyDescent="0.25">
      <c r="A29" s="88" t="s">
        <v>93</v>
      </c>
      <c r="B29" s="63" t="s">
        <v>94</v>
      </c>
      <c r="C29" s="71" t="s">
        <v>38</v>
      </c>
      <c r="D29" s="79">
        <v>0</v>
      </c>
      <c r="E29" s="64">
        <f>'[1]Водоснаб. 1 кв.'!F29+'[1]Водоснаб. 2 кв. '!F29+'[1]Водоснаб. 3 кв.  '!F29+'[1]Водоснаб. 4 кв.  '!F29</f>
        <v>0</v>
      </c>
      <c r="F29" s="64">
        <f>'[1]Водоснаб. 1 кв.'!G29+'[1]Водоснаб. 2 кв. '!G29+'[1]Водоснаб. 3 кв.  '!G29+'[1]Водоснаб. 4 кв.  '!G29</f>
        <v>0</v>
      </c>
      <c r="G29" s="81">
        <f t="shared" si="0"/>
        <v>0</v>
      </c>
      <c r="H29" s="76"/>
      <c r="I29" s="76">
        <f>D29*5/100</f>
        <v>0</v>
      </c>
      <c r="J29" s="76">
        <f t="shared" si="1"/>
        <v>0</v>
      </c>
      <c r="K29" s="76"/>
      <c r="L29" s="7">
        <f t="shared" si="2"/>
        <v>0</v>
      </c>
      <c r="M29" s="83"/>
    </row>
    <row r="30" spans="1:13" x14ac:dyDescent="0.25">
      <c r="A30" s="84">
        <v>2</v>
      </c>
      <c r="B30" s="85" t="s">
        <v>95</v>
      </c>
      <c r="C30" s="71" t="s">
        <v>38</v>
      </c>
      <c r="D30" s="91">
        <f>D32+D33</f>
        <v>43162</v>
      </c>
      <c r="E30" s="73">
        <f>SUM(E32:E33)</f>
        <v>2229500</v>
      </c>
      <c r="F30" s="92">
        <f>F32+F33</f>
        <v>410214.04</v>
      </c>
      <c r="G30" s="81">
        <f>SUM(G32:G33)</f>
        <v>367052.04</v>
      </c>
      <c r="H30" s="76">
        <f>ROUND(F30/D30*100,1)-100</f>
        <v>850.4</v>
      </c>
      <c r="I30" s="76">
        <f>SUM(I32:I33)</f>
        <v>2158.1</v>
      </c>
      <c r="J30" s="76">
        <f>SUM(J32:J33)</f>
        <v>364893.94</v>
      </c>
      <c r="K30" s="76"/>
      <c r="L30" s="77">
        <f>SUM(L32:L33)</f>
        <v>367052.04</v>
      </c>
      <c r="M30" s="83"/>
    </row>
    <row r="31" spans="1:13" x14ac:dyDescent="0.25">
      <c r="A31" s="70"/>
      <c r="B31" s="63" t="s">
        <v>79</v>
      </c>
      <c r="C31" s="71"/>
      <c r="D31" s="79"/>
      <c r="E31" s="64"/>
      <c r="F31" s="80"/>
      <c r="G31" s="81"/>
      <c r="H31" s="76"/>
      <c r="I31" s="76"/>
      <c r="J31" s="76"/>
      <c r="K31" s="76"/>
      <c r="L31" s="82"/>
      <c r="M31" s="83"/>
    </row>
    <row r="32" spans="1:13" x14ac:dyDescent="0.25">
      <c r="A32" s="88" t="s">
        <v>96</v>
      </c>
      <c r="B32" s="63" t="s">
        <v>97</v>
      </c>
      <c r="C32" s="71" t="s">
        <v>38</v>
      </c>
      <c r="D32" s="90">
        <v>37532</v>
      </c>
      <c r="E32" s="64">
        <f>'[1]Водоснаб. 1 кв.'!F32+'[1]Водоснаб. 2 кв. '!F32+'[1]Водоснаб. 3 кв.  '!F32+'[1]Водоснаб. 4 кв.  '!F32</f>
        <v>2001400</v>
      </c>
      <c r="F32" s="64">
        <f>'[1]Водоснаб. 1 кв.'!G32+'[1]Водоснаб. 2 кв. '!G32+'[1]Водоснаб. 3 кв.  '!G32+'[1]Водоснаб. 4 кв.  '!G32</f>
        <v>368943.97</v>
      </c>
      <c r="G32" s="81">
        <f>F32-D32</f>
        <v>331411.96999999997</v>
      </c>
      <c r="H32" s="76">
        <f>ROUND(F32/D32*100,1)-100</f>
        <v>883</v>
      </c>
      <c r="I32" s="76">
        <f>D32*5/100</f>
        <v>1876.6</v>
      </c>
      <c r="J32" s="76">
        <f t="shared" si="1"/>
        <v>329535.37</v>
      </c>
      <c r="K32" s="76"/>
      <c r="L32" s="7">
        <f t="shared" si="2"/>
        <v>331411.96999999997</v>
      </c>
      <c r="M32" s="83" t="s">
        <v>98</v>
      </c>
    </row>
    <row r="33" spans="1:13" x14ac:dyDescent="0.25">
      <c r="A33" s="88" t="s">
        <v>99</v>
      </c>
      <c r="B33" s="63" t="s">
        <v>100</v>
      </c>
      <c r="C33" s="71" t="s">
        <v>38</v>
      </c>
      <c r="D33" s="90">
        <v>5630</v>
      </c>
      <c r="E33" s="64">
        <f>'[1]Водоснаб. 1 кв.'!F33+'[1]Водоснаб. 2 кв. '!F33+'[1]Водоснаб. 3 кв.  '!F33+'[1]Водоснаб. 4 кв.  '!F33</f>
        <v>228100</v>
      </c>
      <c r="F33" s="64">
        <f>'[1]Водоснаб. 1 кв.'!G33+'[1]Водоснаб. 2 кв. '!G33+'[1]Водоснаб. 3 кв.  '!G33+'[1]Водоснаб. 4 кв.  '!G33</f>
        <v>41270.070000000007</v>
      </c>
      <c r="G33" s="81">
        <f>F33-D33</f>
        <v>35640.070000000007</v>
      </c>
      <c r="H33" s="76">
        <f>ROUND(F33/D33*100,1)-100</f>
        <v>633</v>
      </c>
      <c r="I33" s="76">
        <f>D33*5/100</f>
        <v>281.5</v>
      </c>
      <c r="J33" s="76">
        <f t="shared" si="1"/>
        <v>35358.570000000007</v>
      </c>
      <c r="K33" s="76"/>
      <c r="L33" s="7">
        <f t="shared" si="2"/>
        <v>35640.070000000007</v>
      </c>
      <c r="M33" s="83" t="s">
        <v>18</v>
      </c>
    </row>
    <row r="34" spans="1:13" x14ac:dyDescent="0.25">
      <c r="A34" s="84">
        <v>3</v>
      </c>
      <c r="B34" s="85" t="s">
        <v>101</v>
      </c>
      <c r="C34" s="71" t="s">
        <v>38</v>
      </c>
      <c r="D34" s="93">
        <v>5709</v>
      </c>
      <c r="E34" s="73">
        <f>'[1]Водоснаб. 1 кв.'!F34+'[1]Водоснаб. 2 кв. '!F34+'[1]Водоснаб. 3 кв.  '!F34+'[1]Водоснаб. 4 кв.  '!F34</f>
        <v>2116400</v>
      </c>
      <c r="F34" s="73">
        <f>'[1]Водоснаб. 1 кв.'!G34+'[1]Водоснаб. 2 кв. '!G34+'[1]Водоснаб. 3 кв.  '!G34+'[1]Водоснаб. 4 кв.  '!G34</f>
        <v>385578.31</v>
      </c>
      <c r="G34" s="81">
        <f>F34-D34</f>
        <v>379869.31</v>
      </c>
      <c r="H34" s="76">
        <f>ROUND(F34/D34*100,1)-100</f>
        <v>6653.9</v>
      </c>
      <c r="I34" s="76">
        <f>D34*5/100</f>
        <v>285.45</v>
      </c>
      <c r="J34" s="76">
        <f t="shared" si="1"/>
        <v>379583.86</v>
      </c>
      <c r="K34" s="76"/>
      <c r="L34" s="7">
        <f t="shared" si="2"/>
        <v>379869.31</v>
      </c>
      <c r="M34" s="83" t="s">
        <v>102</v>
      </c>
    </row>
    <row r="35" spans="1:13" x14ac:dyDescent="0.25">
      <c r="A35" s="84">
        <v>4</v>
      </c>
      <c r="B35" s="85" t="s">
        <v>103</v>
      </c>
      <c r="C35" s="71" t="s">
        <v>38</v>
      </c>
      <c r="D35" s="93">
        <f t="shared" ref="D35:I35" si="3">D37</f>
        <v>34737</v>
      </c>
      <c r="E35" s="73">
        <f t="shared" si="3"/>
        <v>0</v>
      </c>
      <c r="F35" s="87">
        <f t="shared" si="3"/>
        <v>0</v>
      </c>
      <c r="G35" s="81">
        <f t="shared" si="3"/>
        <v>-34737</v>
      </c>
      <c r="H35" s="76">
        <f t="shared" si="3"/>
        <v>-100</v>
      </c>
      <c r="I35" s="76">
        <f t="shared" si="3"/>
        <v>-1736.85</v>
      </c>
      <c r="J35" s="76"/>
      <c r="K35" s="76">
        <f>K37</f>
        <v>-33000.15</v>
      </c>
      <c r="L35" s="77">
        <f>L37</f>
        <v>-34737</v>
      </c>
      <c r="M35" s="83"/>
    </row>
    <row r="36" spans="1:13" x14ac:dyDescent="0.25">
      <c r="A36" s="70"/>
      <c r="B36" s="63" t="s">
        <v>79</v>
      </c>
      <c r="C36" s="71"/>
      <c r="D36" s="90"/>
      <c r="E36" s="64"/>
      <c r="F36" s="80"/>
      <c r="G36" s="81"/>
      <c r="H36" s="76"/>
      <c r="I36" s="76"/>
      <c r="J36" s="76"/>
      <c r="K36" s="76"/>
      <c r="L36" s="82"/>
      <c r="M36" s="83"/>
    </row>
    <row r="37" spans="1:13" x14ac:dyDescent="0.25">
      <c r="A37" s="70" t="s">
        <v>19</v>
      </c>
      <c r="B37" s="63" t="s">
        <v>104</v>
      </c>
      <c r="C37" s="71" t="s">
        <v>38</v>
      </c>
      <c r="D37" s="90">
        <v>34737</v>
      </c>
      <c r="E37" s="64">
        <f>'[1]Водоснаб. 1 кв.'!F37+'[1]Водоснаб. 2 кв. '!F37+'[1]Водоснаб. 3 кв.  '!F37+'[1]Водоснаб. 4 кв.  '!F37</f>
        <v>0</v>
      </c>
      <c r="F37" s="64">
        <f>'[1]Водоснаб. 1 кв.'!G37+'[1]Водоснаб. 2 кв. '!G37+'[1]Водоснаб. 3 кв.  '!G37+'[1]Водоснаб. 4 кв.  '!G37</f>
        <v>0</v>
      </c>
      <c r="G37" s="81">
        <f>F37-D37</f>
        <v>-34737</v>
      </c>
      <c r="H37" s="76">
        <f>ROUND(F37/D37*100,1)-100</f>
        <v>-100</v>
      </c>
      <c r="I37" s="76">
        <f>-D37*5/100</f>
        <v>-1736.85</v>
      </c>
      <c r="J37" s="76"/>
      <c r="K37" s="76">
        <f>G37-I37</f>
        <v>-33000.15</v>
      </c>
      <c r="L37" s="82">
        <f>I37+K37</f>
        <v>-34737</v>
      </c>
      <c r="M37" s="83" t="s">
        <v>105</v>
      </c>
    </row>
    <row r="38" spans="1:13" hidden="1" x14ac:dyDescent="0.25">
      <c r="A38" s="70" t="s">
        <v>20</v>
      </c>
      <c r="B38" s="63" t="s">
        <v>106</v>
      </c>
      <c r="C38" s="71" t="s">
        <v>38</v>
      </c>
      <c r="D38" s="90"/>
      <c r="E38" s="8"/>
      <c r="F38" s="94"/>
      <c r="G38" s="81"/>
      <c r="H38" s="76"/>
      <c r="I38" s="76"/>
      <c r="J38" s="76"/>
      <c r="K38" s="76"/>
      <c r="L38" s="82"/>
      <c r="M38" s="83"/>
    </row>
    <row r="39" spans="1:13" hidden="1" x14ac:dyDescent="0.25">
      <c r="A39" s="70"/>
      <c r="B39" s="63" t="s">
        <v>21</v>
      </c>
      <c r="C39" s="71" t="s">
        <v>38</v>
      </c>
      <c r="D39" s="64"/>
      <c r="E39" s="64"/>
      <c r="F39" s="80"/>
      <c r="G39" s="81"/>
      <c r="H39" s="76"/>
      <c r="I39" s="76"/>
      <c r="J39" s="76"/>
      <c r="K39" s="76"/>
      <c r="L39" s="82"/>
      <c r="M39" s="83"/>
    </row>
    <row r="40" spans="1:13" x14ac:dyDescent="0.25">
      <c r="A40" s="84">
        <v>5</v>
      </c>
      <c r="B40" s="85" t="s">
        <v>107</v>
      </c>
      <c r="C40" s="71" t="s">
        <v>38</v>
      </c>
      <c r="D40" s="91">
        <f t="shared" ref="D40:L40" si="4">SUM(D41:D58)</f>
        <v>9841</v>
      </c>
      <c r="E40" s="73">
        <f t="shared" si="4"/>
        <v>1060000</v>
      </c>
      <c r="F40" s="95">
        <f t="shared" si="4"/>
        <v>174396.55999999997</v>
      </c>
      <c r="G40" s="81">
        <f t="shared" si="4"/>
        <v>164555.56</v>
      </c>
      <c r="H40" s="76">
        <f>ROUND(F40/D40*100,1)-100</f>
        <v>1672.1</v>
      </c>
      <c r="I40" s="76">
        <f t="shared" si="4"/>
        <v>492.05</v>
      </c>
      <c r="J40" s="76">
        <f t="shared" si="4"/>
        <v>164063.51</v>
      </c>
      <c r="K40" s="76">
        <f t="shared" si="4"/>
        <v>0</v>
      </c>
      <c r="L40" s="77">
        <f t="shared" si="4"/>
        <v>164555.56</v>
      </c>
      <c r="M40" s="83"/>
    </row>
    <row r="41" spans="1:13" ht="12" customHeight="1" x14ac:dyDescent="0.25">
      <c r="A41" s="88" t="s">
        <v>108</v>
      </c>
      <c r="B41" s="63" t="s">
        <v>109</v>
      </c>
      <c r="C41" s="71" t="s">
        <v>38</v>
      </c>
      <c r="D41" s="90">
        <v>0</v>
      </c>
      <c r="E41" s="64">
        <f>'[1]Водоснаб. 1 кв.'!F41+'[1]Водоснаб. 2 кв. '!F41+'[1]Водоснаб. 3 кв.  '!F41+'[1]Водоснаб. 4 кв.  '!F41</f>
        <v>9600</v>
      </c>
      <c r="F41" s="64">
        <f>'[1]Водоснаб. 1 кв.'!G41+'[1]Водоснаб. 2 кв. '!G41+'[1]Водоснаб. 3 кв.  '!G41+'[1]Водоснаб. 4 кв.  '!G41</f>
        <v>1753.24</v>
      </c>
      <c r="G41" s="81">
        <f t="shared" ref="G41:G48" si="5">F41-D41</f>
        <v>1753.24</v>
      </c>
      <c r="H41" s="76">
        <v>100</v>
      </c>
      <c r="I41" s="76">
        <f t="shared" ref="I41:I48" si="6">D41*5/100</f>
        <v>0</v>
      </c>
      <c r="J41" s="76">
        <f t="shared" si="1"/>
        <v>1753.24</v>
      </c>
      <c r="K41" s="76"/>
      <c r="L41" s="7">
        <f t="shared" si="2"/>
        <v>1753.24</v>
      </c>
      <c r="M41" s="83" t="s">
        <v>110</v>
      </c>
    </row>
    <row r="42" spans="1:13" hidden="1" x14ac:dyDescent="0.25">
      <c r="A42" s="88" t="s">
        <v>111</v>
      </c>
      <c r="B42" s="63" t="s">
        <v>112</v>
      </c>
      <c r="C42" s="71" t="s">
        <v>38</v>
      </c>
      <c r="D42" s="90"/>
      <c r="E42" s="64">
        <f>'[1]Водоснаб. 1 кв.'!F42+'[1]Водоснаб. 2 кв. '!F42+'[1]Водоснаб. 3 кв.  '!F42+'[1]Водоснаб. 4 кв.  '!F42</f>
        <v>0</v>
      </c>
      <c r="F42" s="64">
        <f>'[1]Водоснаб. 1 кв.'!G42+'[1]Водоснаб. 2 кв. '!G42+'[1]Водоснаб. 3 кв.  '!G42+'[1]Водоснаб. 4 кв.  '!G42</f>
        <v>0</v>
      </c>
      <c r="G42" s="81">
        <f t="shared" si="5"/>
        <v>0</v>
      </c>
      <c r="H42" s="76"/>
      <c r="I42" s="76">
        <f t="shared" si="6"/>
        <v>0</v>
      </c>
      <c r="J42" s="76">
        <f t="shared" si="1"/>
        <v>0</v>
      </c>
      <c r="K42" s="76"/>
      <c r="L42" s="82">
        <f t="shared" si="2"/>
        <v>0</v>
      </c>
      <c r="M42" s="83"/>
    </row>
    <row r="43" spans="1:13" hidden="1" x14ac:dyDescent="0.25">
      <c r="A43" s="88"/>
      <c r="B43" s="63" t="s">
        <v>113</v>
      </c>
      <c r="C43" s="71" t="s">
        <v>38</v>
      </c>
      <c r="D43" s="90">
        <v>0</v>
      </c>
      <c r="E43" s="64">
        <f>'[1]Водоснаб. 1 кв.'!F43+'[1]Водоснаб. 2 кв. '!F43+'[1]Водоснаб. 3 кв.  '!F43+'[1]Водоснаб. 4 кв.  '!F43</f>
        <v>0</v>
      </c>
      <c r="F43" s="64">
        <f>'[1]Водоснаб. 1 кв.'!G43+'[1]Водоснаб. 2 кв. '!G43+'[1]Водоснаб. 3 кв.  '!G43+'[1]Водоснаб. 4 кв.  '!G43</f>
        <v>0</v>
      </c>
      <c r="G43" s="81">
        <f t="shared" si="5"/>
        <v>0</v>
      </c>
      <c r="H43" s="76"/>
      <c r="I43" s="76">
        <f t="shared" si="6"/>
        <v>0</v>
      </c>
      <c r="J43" s="76">
        <f t="shared" si="1"/>
        <v>0</v>
      </c>
      <c r="K43" s="76"/>
      <c r="L43" s="82">
        <f t="shared" si="2"/>
        <v>0</v>
      </c>
      <c r="M43" s="83"/>
    </row>
    <row r="44" spans="1:13" hidden="1" x14ac:dyDescent="0.25">
      <c r="A44" s="88" t="s">
        <v>114</v>
      </c>
      <c r="B44" s="63" t="s">
        <v>115</v>
      </c>
      <c r="C44" s="71" t="s">
        <v>38</v>
      </c>
      <c r="D44" s="90">
        <v>0</v>
      </c>
      <c r="E44" s="64">
        <f>'[1]Водоснаб. 1 кв.'!F44+'[1]Водоснаб. 2 кв. '!F44+'[1]Водоснаб. 3 кв.  '!F44+'[1]Водоснаб. 4 кв.  '!F44</f>
        <v>0</v>
      </c>
      <c r="F44" s="64">
        <f>'[1]Водоснаб. 1 кв.'!G44+'[1]Водоснаб. 2 кв. '!G44+'[1]Водоснаб. 3 кв.  '!G44+'[1]Водоснаб. 4 кв.  '!G44</f>
        <v>0</v>
      </c>
      <c r="G44" s="81">
        <f t="shared" si="5"/>
        <v>0</v>
      </c>
      <c r="H44" s="76"/>
      <c r="I44" s="76">
        <f t="shared" si="6"/>
        <v>0</v>
      </c>
      <c r="J44" s="76">
        <f t="shared" si="1"/>
        <v>0</v>
      </c>
      <c r="K44" s="76"/>
      <c r="L44" s="82">
        <f t="shared" si="2"/>
        <v>0</v>
      </c>
      <c r="M44" s="83"/>
    </row>
    <row r="45" spans="1:13" hidden="1" x14ac:dyDescent="0.25">
      <c r="A45" s="88" t="s">
        <v>116</v>
      </c>
      <c r="B45" s="63" t="s">
        <v>117</v>
      </c>
      <c r="C45" s="71" t="s">
        <v>38</v>
      </c>
      <c r="D45" s="90">
        <v>0</v>
      </c>
      <c r="E45" s="64">
        <f>'[1]Водоснаб. 1 кв.'!F45+'[1]Водоснаб. 2 кв. '!F45+'[1]Водоснаб. 3 кв.  '!F45+'[1]Водоснаб. 4 кв.  '!F45</f>
        <v>0</v>
      </c>
      <c r="F45" s="64">
        <f>'[1]Водоснаб. 1 кв.'!G45+'[1]Водоснаб. 2 кв. '!G45+'[1]Водоснаб. 3 кв.  '!G45+'[1]Водоснаб. 4 кв.  '!G45</f>
        <v>0</v>
      </c>
      <c r="G45" s="81">
        <f t="shared" si="5"/>
        <v>0</v>
      </c>
      <c r="H45" s="76"/>
      <c r="I45" s="76">
        <f t="shared" si="6"/>
        <v>0</v>
      </c>
      <c r="J45" s="76">
        <f t="shared" si="1"/>
        <v>0</v>
      </c>
      <c r="K45" s="76"/>
      <c r="L45" s="82">
        <f t="shared" si="2"/>
        <v>0</v>
      </c>
      <c r="M45" s="83"/>
    </row>
    <row r="46" spans="1:13" hidden="1" x14ac:dyDescent="0.25">
      <c r="A46" s="88" t="s">
        <v>118</v>
      </c>
      <c r="B46" s="63" t="s">
        <v>119</v>
      </c>
      <c r="C46" s="71" t="s">
        <v>38</v>
      </c>
      <c r="D46" s="90">
        <v>0</v>
      </c>
      <c r="E46" s="64">
        <f>'[1]Водоснаб. 1 кв.'!F46+'[1]Водоснаб. 2 кв. '!F46+'[1]Водоснаб. 3 кв.  '!F46+'[1]Водоснаб. 4 кв.  '!F46</f>
        <v>0</v>
      </c>
      <c r="F46" s="64">
        <f>'[1]Водоснаб. 1 кв.'!G46+'[1]Водоснаб. 2 кв. '!G46+'[1]Водоснаб. 3 кв.  '!G46+'[1]Водоснаб. 4 кв.  '!G46</f>
        <v>0</v>
      </c>
      <c r="G46" s="81">
        <f t="shared" si="5"/>
        <v>0</v>
      </c>
      <c r="H46" s="76"/>
      <c r="I46" s="76">
        <f t="shared" si="6"/>
        <v>0</v>
      </c>
      <c r="J46" s="76">
        <f t="shared" si="1"/>
        <v>0</v>
      </c>
      <c r="K46" s="76"/>
      <c r="L46" s="82">
        <f t="shared" si="2"/>
        <v>0</v>
      </c>
      <c r="M46" s="83"/>
    </row>
    <row r="47" spans="1:13" x14ac:dyDescent="0.25">
      <c r="A47" s="88" t="s">
        <v>120</v>
      </c>
      <c r="B47" s="63" t="s">
        <v>121</v>
      </c>
      <c r="C47" s="71" t="s">
        <v>38</v>
      </c>
      <c r="D47" s="90">
        <v>189</v>
      </c>
      <c r="E47" s="64">
        <f>'[1]Водоснаб. 1 кв.'!F47+'[1]Водоснаб. 2 кв. '!F47+'[1]Водоснаб. 3 кв.  '!F47+'[1]Водоснаб. 4 кв.  '!F47</f>
        <v>4800</v>
      </c>
      <c r="F47" s="64">
        <f>'[1]Водоснаб. 1 кв.'!G47+'[1]Водоснаб. 2 кв. '!G47+'[1]Водоснаб. 3 кв.  '!G47+'[1]Водоснаб. 4 кв.  '!G47</f>
        <v>899.59999999999991</v>
      </c>
      <c r="G47" s="81">
        <f t="shared" si="5"/>
        <v>710.59999999999991</v>
      </c>
      <c r="H47" s="76">
        <f>ROUND(F47/D47*100,1)-100</f>
        <v>376</v>
      </c>
      <c r="I47" s="76">
        <f t="shared" si="6"/>
        <v>9.4499999999999993</v>
      </c>
      <c r="J47" s="76">
        <f t="shared" si="1"/>
        <v>701.14999999999986</v>
      </c>
      <c r="K47" s="76"/>
      <c r="L47" s="7">
        <f t="shared" si="2"/>
        <v>710.59999999999991</v>
      </c>
      <c r="M47" s="83" t="s">
        <v>122</v>
      </c>
    </row>
    <row r="48" spans="1:13" hidden="1" x14ac:dyDescent="0.25">
      <c r="A48" s="96" t="s">
        <v>49</v>
      </c>
      <c r="B48" s="63" t="s">
        <v>123</v>
      </c>
      <c r="C48" s="71" t="s">
        <v>38</v>
      </c>
      <c r="D48" s="90">
        <v>0</v>
      </c>
      <c r="E48" s="64">
        <f>'[1]Водоснаб. 1 кв.'!F48+'[1]Водоснаб. 2 кв. '!F48+'[1]Водоснаб. 3 кв.  '!F48+'[1]Водоснаб. 4 кв.  '!F48</f>
        <v>0</v>
      </c>
      <c r="F48" s="64">
        <f>'[1]Водоснаб. 1 кв.'!G48+'[1]Водоснаб. 2 кв. '!G48+'[1]Водоснаб. 3 кв.  '!G48+'[1]Водоснаб. 4 кв.  '!G48</f>
        <v>0</v>
      </c>
      <c r="G48" s="81">
        <f t="shared" si="5"/>
        <v>0</v>
      </c>
      <c r="H48" s="76"/>
      <c r="I48" s="76">
        <f t="shared" si="6"/>
        <v>0</v>
      </c>
      <c r="J48" s="76">
        <f t="shared" si="1"/>
        <v>0</v>
      </c>
      <c r="K48" s="76"/>
      <c r="L48" s="82">
        <f t="shared" si="2"/>
        <v>0</v>
      </c>
      <c r="M48" s="83"/>
    </row>
    <row r="49" spans="1:13" x14ac:dyDescent="0.25">
      <c r="A49" s="88" t="s">
        <v>124</v>
      </c>
      <c r="B49" s="63" t="s">
        <v>125</v>
      </c>
      <c r="C49" s="71" t="s">
        <v>38</v>
      </c>
      <c r="D49" s="90"/>
      <c r="E49" s="64">
        <f>'[1]Водоснаб. 1 кв.'!F49+'[1]Водоснаб. 2 кв. '!F49+'[1]Водоснаб. 3 кв.  '!F49+'[1]Водоснаб. 4 кв.  '!F49</f>
        <v>0</v>
      </c>
      <c r="F49" s="64"/>
      <c r="G49" s="81"/>
      <c r="H49" s="76"/>
      <c r="I49" s="76"/>
      <c r="J49" s="76"/>
      <c r="K49" s="76"/>
      <c r="L49" s="82"/>
      <c r="M49" s="83"/>
    </row>
    <row r="50" spans="1:13" x14ac:dyDescent="0.25">
      <c r="A50" s="70"/>
      <c r="B50" s="63" t="s">
        <v>126</v>
      </c>
      <c r="C50" s="71" t="s">
        <v>38</v>
      </c>
      <c r="D50" s="90">
        <v>0</v>
      </c>
      <c r="E50" s="64">
        <f>'[1]Водоснаб. 1 кв.'!F50+'[1]Водоснаб. 2 кв. '!F50+'[1]Водоснаб. 3 кв.  '!F50+'[1]Водоснаб. 4 кв.  '!F50</f>
        <v>245800</v>
      </c>
      <c r="F50" s="64">
        <f>'[1]Водоснаб. 1 кв.'!G50+'[1]Водоснаб. 2 кв. '!G50+'[1]Водоснаб. 3 кв.  '!G50+'[1]Водоснаб. 4 кв.  '!G50</f>
        <v>31465.089999999997</v>
      </c>
      <c r="G50" s="81">
        <f>F50-D50</f>
        <v>31465.089999999997</v>
      </c>
      <c r="H50" s="76">
        <v>100</v>
      </c>
      <c r="I50" s="76">
        <f>D50*5/100</f>
        <v>0</v>
      </c>
      <c r="J50" s="76">
        <f t="shared" si="1"/>
        <v>31465.089999999997</v>
      </c>
      <c r="K50" s="76"/>
      <c r="L50" s="82">
        <f t="shared" si="2"/>
        <v>31465.089999999997</v>
      </c>
      <c r="M50" s="83" t="s">
        <v>127</v>
      </c>
    </row>
    <row r="51" spans="1:13" hidden="1" x14ac:dyDescent="0.25">
      <c r="A51" s="88" t="s">
        <v>128</v>
      </c>
      <c r="B51" s="63" t="s">
        <v>129</v>
      </c>
      <c r="C51" s="71" t="s">
        <v>38</v>
      </c>
      <c r="D51" s="90">
        <v>0</v>
      </c>
      <c r="E51" s="64">
        <f>'[1]Водоснаб. 1 кв.'!F51+'[1]Водоснаб. 2 кв. '!F51+'[1]Водоснаб. 3 кв.  '!F51+'[1]Водоснаб. 4 кв.  '!F51</f>
        <v>0</v>
      </c>
      <c r="F51" s="64">
        <f>'[1]Водоснаб. 1 кв.'!G51+'[1]Водоснаб. 2 кв. '!G51+'[1]Водоснаб. 3 кв.  '!G51+'[1]Водоснаб. 4 кв.  '!G51</f>
        <v>0</v>
      </c>
      <c r="G51" s="81">
        <f>F51-D51</f>
        <v>0</v>
      </c>
      <c r="H51" s="76"/>
      <c r="I51" s="76">
        <f>D51*5/100</f>
        <v>0</v>
      </c>
      <c r="J51" s="76">
        <f t="shared" si="1"/>
        <v>0</v>
      </c>
      <c r="K51" s="76"/>
      <c r="L51" s="82">
        <f t="shared" si="2"/>
        <v>0</v>
      </c>
      <c r="M51" s="83"/>
    </row>
    <row r="52" spans="1:13" x14ac:dyDescent="0.25">
      <c r="A52" s="88" t="s">
        <v>130</v>
      </c>
      <c r="B52" s="63" t="s">
        <v>131</v>
      </c>
      <c r="C52" s="71" t="s">
        <v>38</v>
      </c>
      <c r="D52" s="90"/>
      <c r="E52" s="64">
        <f>'[1]Водоснаб. 1 кв.'!F52+'[1]Водоснаб. 2 кв. '!F52+'[1]Водоснаб. 3 кв.  '!F52+'[1]Водоснаб. 4 кв.  '!F52</f>
        <v>0</v>
      </c>
      <c r="F52" s="64"/>
      <c r="G52" s="81"/>
      <c r="H52" s="76"/>
      <c r="I52" s="76"/>
      <c r="J52" s="76"/>
      <c r="K52" s="76"/>
      <c r="L52" s="82"/>
      <c r="M52" s="83"/>
    </row>
    <row r="53" spans="1:13" x14ac:dyDescent="0.25">
      <c r="A53" s="70"/>
      <c r="B53" s="63" t="s">
        <v>132</v>
      </c>
      <c r="C53" s="71" t="s">
        <v>38</v>
      </c>
      <c r="D53" s="90"/>
      <c r="E53" s="64">
        <f>'[1]Водоснаб. 1 кв.'!F53+'[1]Водоснаб. 2 кв. '!F53+'[1]Водоснаб. 3 кв.  '!F53+'[1]Водоснаб. 4 кв.  '!F53</f>
        <v>0</v>
      </c>
      <c r="F53" s="64"/>
      <c r="G53" s="81"/>
      <c r="H53" s="76"/>
      <c r="I53" s="76"/>
      <c r="J53" s="76"/>
      <c r="K53" s="76"/>
      <c r="L53" s="82"/>
      <c r="M53" s="83"/>
    </row>
    <row r="54" spans="1:13" x14ac:dyDescent="0.25">
      <c r="A54" s="70"/>
      <c r="B54" s="63" t="s">
        <v>133</v>
      </c>
      <c r="C54" s="71" t="s">
        <v>38</v>
      </c>
      <c r="D54" s="90">
        <v>0</v>
      </c>
      <c r="E54" s="64">
        <f>'[1]Водоснаб. 1 кв.'!F54+'[1]Водоснаб. 2 кв. '!F54+'[1]Водоснаб. 3 кв.  '!F54+'[1]Водоснаб. 4 кв.  '!F54</f>
        <v>1800</v>
      </c>
      <c r="F54" s="64">
        <f>'[1]Водоснаб. 1 кв.'!G54+'[1]Водоснаб. 2 кв. '!G54+'[1]Водоснаб. 3 кв.  '!G54+'[1]Водоснаб. 4 кв.  '!G54</f>
        <v>342.06</v>
      </c>
      <c r="G54" s="81">
        <f>F54-D54</f>
        <v>342.06</v>
      </c>
      <c r="H54" s="76">
        <v>100</v>
      </c>
      <c r="I54" s="76">
        <f>D54*5/100</f>
        <v>0</v>
      </c>
      <c r="J54" s="76">
        <f t="shared" si="1"/>
        <v>342.06</v>
      </c>
      <c r="K54" s="76"/>
      <c r="L54" s="7">
        <f t="shared" si="2"/>
        <v>342.06</v>
      </c>
      <c r="M54" s="83" t="s">
        <v>134</v>
      </c>
    </row>
    <row r="55" spans="1:13" hidden="1" x14ac:dyDescent="0.25">
      <c r="A55" s="70" t="s">
        <v>135</v>
      </c>
      <c r="B55" s="63" t="s">
        <v>136</v>
      </c>
      <c r="C55" s="71" t="s">
        <v>38</v>
      </c>
      <c r="D55" s="90">
        <v>0</v>
      </c>
      <c r="E55" s="64">
        <f>'[1]Водоснаб. 1 кв.'!F55+'[1]Водоснаб. 2 кв. '!F55+'[1]Водоснаб. 3 кв.  '!F55+'[1]Водоснаб. 4 кв.  '!F55</f>
        <v>0</v>
      </c>
      <c r="F55" s="64">
        <f>'[1]Водоснаб. 1 кв.'!G55+'[1]Водоснаб. 2 кв. '!G55+'[1]Водоснаб. 3 кв.  '!G55+'[1]Водоснаб. 4 кв.  '!G55</f>
        <v>0</v>
      </c>
      <c r="G55" s="81">
        <f>F55-D55</f>
        <v>0</v>
      </c>
      <c r="H55" s="76"/>
      <c r="I55" s="76">
        <f>D55*5/100</f>
        <v>0</v>
      </c>
      <c r="J55" s="76"/>
      <c r="K55" s="76"/>
      <c r="L55" s="82">
        <f t="shared" si="2"/>
        <v>0</v>
      </c>
      <c r="M55" s="83"/>
    </row>
    <row r="56" spans="1:13" hidden="1" x14ac:dyDescent="0.25">
      <c r="A56" s="70" t="s">
        <v>137</v>
      </c>
      <c r="B56" s="63" t="s">
        <v>138</v>
      </c>
      <c r="C56" s="71" t="s">
        <v>38</v>
      </c>
      <c r="D56" s="90">
        <v>0</v>
      </c>
      <c r="E56" s="64">
        <f>'[1]Водоснаб. 1 кв.'!F56+'[1]Водоснаб. 2 кв. '!F56+'[1]Водоснаб. 3 кв.  '!F56+'[1]Водоснаб. 4 кв.  '!F56</f>
        <v>0</v>
      </c>
      <c r="F56" s="64">
        <f>'[1]Водоснаб. 1 кв.'!G56+'[1]Водоснаб. 2 кв. '!G56+'[1]Водоснаб. 3 кв.  '!G56+'[1]Водоснаб. 4 кв.  '!G56</f>
        <v>0</v>
      </c>
      <c r="G56" s="81">
        <f>F56-D56</f>
        <v>0</v>
      </c>
      <c r="H56" s="76"/>
      <c r="I56" s="76">
        <f>D56*5/100</f>
        <v>0</v>
      </c>
      <c r="J56" s="76">
        <f t="shared" si="1"/>
        <v>0</v>
      </c>
      <c r="K56" s="76"/>
      <c r="L56" s="82">
        <f t="shared" si="2"/>
        <v>0</v>
      </c>
      <c r="M56" s="83"/>
    </row>
    <row r="57" spans="1:13" hidden="1" x14ac:dyDescent="0.25">
      <c r="A57" s="70" t="s">
        <v>139</v>
      </c>
      <c r="B57" s="63" t="s">
        <v>140</v>
      </c>
      <c r="C57" s="71" t="s">
        <v>38</v>
      </c>
      <c r="D57" s="90">
        <v>0</v>
      </c>
      <c r="E57" s="64">
        <f>'[1]Водоснаб. 1 кв.'!F57+'[1]Водоснаб. 2 кв. '!F57+'[1]Водоснаб. 3 кв.  '!F57+'[1]Водоснаб. 4 кв.  '!F57</f>
        <v>0</v>
      </c>
      <c r="F57" s="64">
        <f>'[1]Водоснаб. 1 кв.'!G57+'[1]Водоснаб. 2 кв. '!G57+'[1]Водоснаб. 3 кв.  '!G57+'[1]Водоснаб. 4 кв.  '!G57</f>
        <v>0</v>
      </c>
      <c r="G57" s="81">
        <f>F57-D57</f>
        <v>0</v>
      </c>
      <c r="H57" s="76"/>
      <c r="I57" s="76">
        <f>D57*5/100</f>
        <v>0</v>
      </c>
      <c r="J57" s="76"/>
      <c r="K57" s="76"/>
      <c r="L57" s="82"/>
      <c r="M57" s="83"/>
    </row>
    <row r="58" spans="1:13" x14ac:dyDescent="0.25">
      <c r="A58" s="70" t="s">
        <v>141</v>
      </c>
      <c r="B58" s="97" t="s">
        <v>142</v>
      </c>
      <c r="C58" s="71" t="s">
        <v>38</v>
      </c>
      <c r="D58" s="98">
        <f>SUM(D60:D75)</f>
        <v>9652</v>
      </c>
      <c r="E58" s="99">
        <f>SUM(E60:E75)</f>
        <v>798000</v>
      </c>
      <c r="F58" s="100">
        <f>SUM(F60:F75)</f>
        <v>139936.56999999998</v>
      </c>
      <c r="G58" s="99">
        <f>SUM(G60:G75)</f>
        <v>130284.57</v>
      </c>
      <c r="H58" s="76">
        <f>ROUND(F58/D58*100,1)-100</f>
        <v>1349.8</v>
      </c>
      <c r="I58" s="76">
        <f>SUM(I60:I75)</f>
        <v>482.6</v>
      </c>
      <c r="J58" s="76">
        <f>SUM(J60:J75)</f>
        <v>129801.97000000002</v>
      </c>
      <c r="K58" s="76">
        <f>SUM(K60:K75)</f>
        <v>0</v>
      </c>
      <c r="L58" s="77">
        <f>SUM(L60:L75)</f>
        <v>130284.57</v>
      </c>
      <c r="M58" s="83"/>
    </row>
    <row r="59" spans="1:13" x14ac:dyDescent="0.25">
      <c r="A59" s="70"/>
      <c r="B59" s="63" t="s">
        <v>22</v>
      </c>
      <c r="C59" s="71"/>
      <c r="D59" s="90"/>
      <c r="E59" s="64"/>
      <c r="F59" s="94"/>
      <c r="G59" s="81"/>
      <c r="H59" s="76"/>
      <c r="I59" s="76"/>
      <c r="J59" s="76"/>
      <c r="K59" s="76"/>
      <c r="L59" s="7"/>
      <c r="M59" s="83"/>
    </row>
    <row r="60" spans="1:13" x14ac:dyDescent="0.25">
      <c r="A60" s="70"/>
      <c r="B60" s="63" t="s">
        <v>143</v>
      </c>
      <c r="C60" s="71" t="s">
        <v>38</v>
      </c>
      <c r="D60" s="90">
        <v>3947</v>
      </c>
      <c r="E60" s="64">
        <f>'[1]Водоснаб. 1 кв.'!F60+'[1]Водоснаб. 2 кв. '!F60+'[1]Водоснаб. 3 кв.  '!F60+'[1]Водоснаб. 4 кв.  '!F60</f>
        <v>185700</v>
      </c>
      <c r="F60" s="64">
        <f>'[1]Водоснаб. 1 кв.'!G60+'[1]Водоснаб. 2 кв. '!G60+'[1]Водоснаб. 3 кв.  '!G60+'[1]Водоснаб. 4 кв.  '!G60</f>
        <v>34850.019999999997</v>
      </c>
      <c r="G60" s="81">
        <f t="shared" ref="G60:G75" si="7">F60-D60</f>
        <v>30903.019999999997</v>
      </c>
      <c r="H60" s="76">
        <f>ROUND(F60/D60*100,1)-100</f>
        <v>782.9</v>
      </c>
      <c r="I60" s="76">
        <f t="shared" ref="I60:I75" si="8">D60*5/100</f>
        <v>197.35</v>
      </c>
      <c r="J60" s="76">
        <f t="shared" si="1"/>
        <v>30705.67</v>
      </c>
      <c r="K60" s="76"/>
      <c r="L60" s="7">
        <f t="shared" si="2"/>
        <v>30903.019999999997</v>
      </c>
      <c r="M60" s="83" t="s">
        <v>144</v>
      </c>
    </row>
    <row r="61" spans="1:13" x14ac:dyDescent="0.25">
      <c r="A61" s="70"/>
      <c r="B61" s="63" t="s">
        <v>145</v>
      </c>
      <c r="C61" s="71" t="s">
        <v>38</v>
      </c>
      <c r="D61" s="90">
        <v>0</v>
      </c>
      <c r="E61" s="64">
        <f>'[1]Водоснаб. 1 кв.'!F61+'[1]Водоснаб. 2 кв. '!F61+'[1]Водоснаб. 3 кв.  '!F61+'[1]Водоснаб. 4 кв.  '!F61</f>
        <v>1300</v>
      </c>
      <c r="F61" s="64">
        <f>'[1]Водоснаб. 1 кв.'!G61+'[1]Водоснаб. 2 кв. '!G61+'[1]Водоснаб. 3 кв.  '!G61+'[1]Водоснаб. 4 кв.  '!G61</f>
        <v>231.73999999999998</v>
      </c>
      <c r="G61" s="81">
        <f t="shared" si="7"/>
        <v>231.73999999999998</v>
      </c>
      <c r="H61" s="76"/>
      <c r="I61" s="76">
        <f t="shared" si="8"/>
        <v>0</v>
      </c>
      <c r="J61" s="76">
        <f t="shared" si="1"/>
        <v>231.73999999999998</v>
      </c>
      <c r="K61" s="76"/>
      <c r="L61" s="7">
        <f t="shared" si="2"/>
        <v>231.73999999999998</v>
      </c>
      <c r="M61" s="83"/>
    </row>
    <row r="62" spans="1:13" x14ac:dyDescent="0.25">
      <c r="A62" s="70"/>
      <c r="B62" s="63" t="s">
        <v>146</v>
      </c>
      <c r="C62" s="71" t="s">
        <v>38</v>
      </c>
      <c r="D62" s="90"/>
      <c r="E62" s="64">
        <f>'[1]Водоснаб. 1 кв.'!F62+'[1]Водоснаб. 2 кв. '!F62+'[1]Водоснаб. 3 кв.  '!F62+'[1]Водоснаб. 4 кв.  '!F62</f>
        <v>2100</v>
      </c>
      <c r="F62" s="64">
        <f>'[1]Водоснаб. 1 кв.'!G62+'[1]Водоснаб. 2 кв. '!G62+'[1]Водоснаб. 3 кв.  '!G62+'[1]Водоснаб. 4 кв.  '!G62</f>
        <v>638.79999999999995</v>
      </c>
      <c r="G62" s="81">
        <f t="shared" si="7"/>
        <v>638.79999999999995</v>
      </c>
      <c r="H62" s="76">
        <v>100</v>
      </c>
      <c r="I62" s="76">
        <f t="shared" si="8"/>
        <v>0</v>
      </c>
      <c r="J62" s="76">
        <f t="shared" si="1"/>
        <v>638.79999999999995</v>
      </c>
      <c r="K62" s="76"/>
      <c r="L62" s="82">
        <f t="shared" si="2"/>
        <v>638.79999999999995</v>
      </c>
      <c r="M62" s="83" t="s">
        <v>144</v>
      </c>
    </row>
    <row r="63" spans="1:13" hidden="1" x14ac:dyDescent="0.25">
      <c r="A63" s="70"/>
      <c r="B63" s="63" t="s">
        <v>147</v>
      </c>
      <c r="C63" s="71" t="s">
        <v>38</v>
      </c>
      <c r="D63" s="90"/>
      <c r="E63" s="64">
        <f>'[1]Водоснаб. 1 кв.'!F63+'[1]Водоснаб. 2 кв. '!F63+'[1]Водоснаб. 3 кв.  '!F63+'[1]Водоснаб. 4 кв.  '!F63</f>
        <v>0</v>
      </c>
      <c r="F63" s="64">
        <f>'[1]Водоснаб. 1 кв.'!G63+'[1]Водоснаб. 2 кв. '!G63+'[1]Водоснаб. 3 кв.  '!G63+'[1]Водоснаб. 4 кв.  '!G63</f>
        <v>0</v>
      </c>
      <c r="G63" s="81">
        <f t="shared" si="7"/>
        <v>0</v>
      </c>
      <c r="H63" s="76"/>
      <c r="I63" s="76">
        <f t="shared" si="8"/>
        <v>0</v>
      </c>
      <c r="J63" s="76"/>
      <c r="K63" s="76"/>
      <c r="L63" s="82"/>
      <c r="M63" s="83"/>
    </row>
    <row r="64" spans="1:13" hidden="1" x14ac:dyDescent="0.25">
      <c r="A64" s="70"/>
      <c r="B64" s="63" t="s">
        <v>148</v>
      </c>
      <c r="C64" s="71" t="s">
        <v>38</v>
      </c>
      <c r="D64" s="90"/>
      <c r="E64" s="64">
        <f>'[1]Водоснаб. 1 кв.'!F64+'[1]Водоснаб. 2 кв. '!F64+'[1]Водоснаб. 3 кв.  '!F64+'[1]Водоснаб. 4 кв.  '!F64</f>
        <v>0</v>
      </c>
      <c r="F64" s="64">
        <f>'[1]Водоснаб. 1 кв.'!G64+'[1]Водоснаб. 2 кв. '!G64+'[1]Водоснаб. 3 кв.  '!G64+'[1]Водоснаб. 4 кв.  '!G64</f>
        <v>0</v>
      </c>
      <c r="G64" s="81">
        <f t="shared" si="7"/>
        <v>0</v>
      </c>
      <c r="H64" s="76"/>
      <c r="I64" s="76">
        <f t="shared" si="8"/>
        <v>0</v>
      </c>
      <c r="J64" s="76">
        <f t="shared" si="1"/>
        <v>0</v>
      </c>
      <c r="K64" s="76"/>
      <c r="L64" s="82">
        <f t="shared" si="2"/>
        <v>0</v>
      </c>
      <c r="M64" s="83"/>
    </row>
    <row r="65" spans="1:13" x14ac:dyDescent="0.25">
      <c r="A65" s="70"/>
      <c r="B65" s="63" t="s">
        <v>149</v>
      </c>
      <c r="C65" s="71" t="s">
        <v>38</v>
      </c>
      <c r="D65" s="90"/>
      <c r="E65" s="64">
        <f>'[1]Водоснаб. 1 кв.'!F65+'[1]Водоснаб. 2 кв. '!F65+'[1]Водоснаб. 3 кв.  '!F65+'[1]Водоснаб. 4 кв.  '!F65</f>
        <v>37600</v>
      </c>
      <c r="F65" s="64">
        <f>'[1]Водоснаб. 1 кв.'!G65+'[1]Водоснаб. 2 кв. '!G65+'[1]Водоснаб. 3 кв.  '!G65+'[1]Водоснаб. 4 кв.  '!G65</f>
        <v>6138.4800000000005</v>
      </c>
      <c r="G65" s="81">
        <f t="shared" si="7"/>
        <v>6138.4800000000005</v>
      </c>
      <c r="H65" s="76">
        <v>100</v>
      </c>
      <c r="I65" s="76">
        <f t="shared" si="8"/>
        <v>0</v>
      </c>
      <c r="J65" s="76">
        <f t="shared" si="1"/>
        <v>6138.4800000000005</v>
      </c>
      <c r="K65" s="76"/>
      <c r="L65" s="82">
        <f t="shared" si="2"/>
        <v>6138.4800000000005</v>
      </c>
      <c r="M65" s="83" t="s">
        <v>150</v>
      </c>
    </row>
    <row r="66" spans="1:13" hidden="1" x14ac:dyDescent="0.25">
      <c r="A66" s="70"/>
      <c r="B66" s="63" t="s">
        <v>151</v>
      </c>
      <c r="C66" s="71" t="s">
        <v>38</v>
      </c>
      <c r="D66" s="90"/>
      <c r="E66" s="64">
        <f>'[1]Водоснаб. 1 кв.'!F66+'[1]Водоснаб. 2 кв. '!F66+'[1]Водоснаб. 3 кв.  '!F66+'[1]Водоснаб. 4 кв.  '!F66</f>
        <v>0</v>
      </c>
      <c r="F66" s="64">
        <f>'[1]Водоснаб. 1 кв.'!G66+'[1]Водоснаб. 2 кв. '!G66+'[1]Водоснаб. 3 кв.  '!G66+'[1]Водоснаб. 4 кв.  '!G66</f>
        <v>0</v>
      </c>
      <c r="G66" s="81">
        <f t="shared" si="7"/>
        <v>0</v>
      </c>
      <c r="H66" s="76"/>
      <c r="I66" s="76">
        <f t="shared" si="8"/>
        <v>0</v>
      </c>
      <c r="J66" s="76">
        <f t="shared" si="1"/>
        <v>0</v>
      </c>
      <c r="K66" s="76"/>
      <c r="L66" s="82">
        <f t="shared" si="2"/>
        <v>0</v>
      </c>
      <c r="M66" s="83"/>
    </row>
    <row r="67" spans="1:13" hidden="1" x14ac:dyDescent="0.25">
      <c r="A67" s="70"/>
      <c r="B67" s="63" t="s">
        <v>152</v>
      </c>
      <c r="C67" s="71" t="s">
        <v>38</v>
      </c>
      <c r="D67" s="90"/>
      <c r="E67" s="64">
        <f>'[1]Водоснаб. 1 кв.'!F67+'[1]Водоснаб. 2 кв. '!F67+'[1]Водоснаб. 3 кв.  '!F67+'[1]Водоснаб. 4 кв.  '!F67</f>
        <v>0</v>
      </c>
      <c r="F67" s="64">
        <f>'[1]Водоснаб. 1 кв.'!G67+'[1]Водоснаб. 2 кв. '!G67+'[1]Водоснаб. 3 кв.  '!G67+'[1]Водоснаб. 4 кв.  '!G67</f>
        <v>0</v>
      </c>
      <c r="G67" s="81">
        <f t="shared" si="7"/>
        <v>0</v>
      </c>
      <c r="H67" s="76"/>
      <c r="I67" s="76">
        <f t="shared" si="8"/>
        <v>0</v>
      </c>
      <c r="J67" s="76">
        <f t="shared" si="1"/>
        <v>0</v>
      </c>
      <c r="K67" s="76"/>
      <c r="L67" s="82">
        <f t="shared" si="2"/>
        <v>0</v>
      </c>
      <c r="M67" s="83"/>
    </row>
    <row r="68" spans="1:13" hidden="1" x14ac:dyDescent="0.25">
      <c r="A68" s="70"/>
      <c r="B68" s="63" t="s">
        <v>153</v>
      </c>
      <c r="C68" s="71" t="s">
        <v>38</v>
      </c>
      <c r="D68" s="90">
        <v>0</v>
      </c>
      <c r="E68" s="64">
        <f>'[1]Водоснаб. 1 кв.'!F68+'[1]Водоснаб. 2 кв. '!F68+'[1]Водоснаб. 3 кв.  '!F68+'[1]Водоснаб. 4 кв.  '!F68</f>
        <v>0</v>
      </c>
      <c r="F68" s="64">
        <f>'[1]Водоснаб. 1 кв.'!G68+'[1]Водоснаб. 2 кв. '!G68+'[1]Водоснаб. 3 кв.  '!G68+'[1]Водоснаб. 4 кв.  '!G68</f>
        <v>0</v>
      </c>
      <c r="G68" s="81">
        <f t="shared" si="7"/>
        <v>0</v>
      </c>
      <c r="H68" s="76"/>
      <c r="I68" s="76">
        <f t="shared" si="8"/>
        <v>0</v>
      </c>
      <c r="J68" s="76">
        <f t="shared" si="1"/>
        <v>0</v>
      </c>
      <c r="K68" s="76"/>
      <c r="L68" s="82">
        <f t="shared" si="2"/>
        <v>0</v>
      </c>
      <c r="M68" s="83"/>
    </row>
    <row r="69" spans="1:13" hidden="1" x14ac:dyDescent="0.25">
      <c r="A69" s="70"/>
      <c r="B69" s="63" t="s">
        <v>154</v>
      </c>
      <c r="C69" s="71" t="s">
        <v>38</v>
      </c>
      <c r="D69" s="90">
        <v>0</v>
      </c>
      <c r="E69" s="64">
        <f>'[1]Водоснаб. 1 кв.'!F69+'[1]Водоснаб. 2 кв. '!F69+'[1]Водоснаб. 3 кв.  '!F69+'[1]Водоснаб. 4 кв.  '!F69</f>
        <v>0</v>
      </c>
      <c r="F69" s="64">
        <f>'[1]Водоснаб. 1 кв.'!G69+'[1]Водоснаб. 2 кв. '!G69+'[1]Водоснаб. 3 кв.  '!G69+'[1]Водоснаб. 4 кв.  '!G69</f>
        <v>0</v>
      </c>
      <c r="G69" s="81">
        <f t="shared" si="7"/>
        <v>0</v>
      </c>
      <c r="H69" s="76"/>
      <c r="I69" s="76">
        <f t="shared" si="8"/>
        <v>0</v>
      </c>
      <c r="J69" s="76">
        <f t="shared" si="1"/>
        <v>0</v>
      </c>
      <c r="K69" s="76"/>
      <c r="L69" s="82">
        <f t="shared" si="2"/>
        <v>0</v>
      </c>
      <c r="M69" s="83"/>
    </row>
    <row r="70" spans="1:13" hidden="1" x14ac:dyDescent="0.25">
      <c r="A70" s="70"/>
      <c r="B70" s="63" t="s">
        <v>155</v>
      </c>
      <c r="C70" s="71" t="s">
        <v>38</v>
      </c>
      <c r="D70" s="90"/>
      <c r="E70" s="64">
        <f>'[1]Водоснаб. 1 кв.'!F70+'[1]Водоснаб. 2 кв. '!F70+'[1]Водоснаб. 3 кв.  '!F70+'[1]Водоснаб. 4 кв.  '!F70</f>
        <v>0</v>
      </c>
      <c r="F70" s="64">
        <f>'[1]Водоснаб. 1 кв.'!G70+'[1]Водоснаб. 2 кв. '!G70+'[1]Водоснаб. 3 кв.  '!G70+'[1]Водоснаб. 4 кв.  '!G70</f>
        <v>0</v>
      </c>
      <c r="G70" s="81">
        <f t="shared" si="7"/>
        <v>0</v>
      </c>
      <c r="H70" s="76"/>
      <c r="I70" s="76">
        <f t="shared" si="8"/>
        <v>0</v>
      </c>
      <c r="J70" s="76">
        <f t="shared" si="1"/>
        <v>0</v>
      </c>
      <c r="K70" s="76"/>
      <c r="L70" s="7">
        <f t="shared" si="2"/>
        <v>0</v>
      </c>
      <c r="M70" s="83" t="s">
        <v>150</v>
      </c>
    </row>
    <row r="71" spans="1:13" x14ac:dyDescent="0.25">
      <c r="A71" s="70"/>
      <c r="B71" s="63" t="s">
        <v>156</v>
      </c>
      <c r="C71" s="71" t="s">
        <v>38</v>
      </c>
      <c r="D71" s="90">
        <v>0</v>
      </c>
      <c r="E71" s="64">
        <f>'[1]Водоснаб. 1 кв.'!F71+'[1]Водоснаб. 2 кв. '!F71+'[1]Водоснаб. 3 кв.  '!F71+'[1]Водоснаб. 4 кв.  '!F71</f>
        <v>14500</v>
      </c>
      <c r="F71" s="64">
        <f>'[1]Водоснаб. 1 кв.'!G71+'[1]Водоснаб. 2 кв. '!G71+'[1]Водоснаб. 3 кв.  '!G71+'[1]Водоснаб. 4 кв.  '!G71</f>
        <v>2320</v>
      </c>
      <c r="G71" s="81">
        <f t="shared" si="7"/>
        <v>2320</v>
      </c>
      <c r="H71" s="76"/>
      <c r="I71" s="76">
        <f t="shared" si="8"/>
        <v>0</v>
      </c>
      <c r="J71" s="76">
        <f t="shared" si="1"/>
        <v>2320</v>
      </c>
      <c r="K71" s="76"/>
      <c r="L71" s="7">
        <f t="shared" si="2"/>
        <v>2320</v>
      </c>
      <c r="M71" s="83" t="s">
        <v>150</v>
      </c>
    </row>
    <row r="72" spans="1:13" x14ac:dyDescent="0.25">
      <c r="A72" s="70"/>
      <c r="B72" s="63" t="s">
        <v>157</v>
      </c>
      <c r="C72" s="71" t="s">
        <v>38</v>
      </c>
      <c r="D72" s="90">
        <v>0</v>
      </c>
      <c r="E72" s="64">
        <f>'[1]Водоснаб. 1 кв.'!F72+'[1]Водоснаб. 2 кв. '!F72+'[1]Водоснаб. 3 кв.  '!F72+'[1]Водоснаб. 4 кв.  '!F72</f>
        <v>1800</v>
      </c>
      <c r="F72" s="64">
        <f>'[1]Водоснаб. 1 кв.'!G72+'[1]Водоснаб. 2 кв. '!G72+'[1]Водоснаб. 3 кв.  '!G72+'[1]Водоснаб. 4 кв.  '!G72</f>
        <v>254.7</v>
      </c>
      <c r="G72" s="81">
        <f t="shared" si="7"/>
        <v>254.7</v>
      </c>
      <c r="H72" s="76"/>
      <c r="I72" s="76">
        <f t="shared" si="8"/>
        <v>0</v>
      </c>
      <c r="J72" s="76">
        <f t="shared" si="1"/>
        <v>254.7</v>
      </c>
      <c r="K72" s="76"/>
      <c r="L72" s="82">
        <f t="shared" si="2"/>
        <v>254.7</v>
      </c>
      <c r="M72" s="83" t="s">
        <v>150</v>
      </c>
    </row>
    <row r="73" spans="1:13" x14ac:dyDescent="0.25">
      <c r="A73" s="70"/>
      <c r="B73" s="63" t="s">
        <v>158</v>
      </c>
      <c r="C73" s="71" t="s">
        <v>38</v>
      </c>
      <c r="D73" s="90">
        <v>0</v>
      </c>
      <c r="E73" s="64">
        <f>'[1]Водоснаб. 1 кв.'!F73+'[1]Водоснаб. 2 кв. '!F73+'[1]Водоснаб. 3 кв.  '!F73+'[1]Водоснаб. 4 кв.  '!F73</f>
        <v>7400</v>
      </c>
      <c r="F73" s="64">
        <f>'[1]Водоснаб. 1 кв.'!G73+'[1]Водоснаб. 2 кв. '!G73+'[1]Водоснаб. 3 кв.  '!G73+'[1]Водоснаб. 4 кв.  '!G73</f>
        <v>1068.8499999999999</v>
      </c>
      <c r="G73" s="81">
        <f t="shared" si="7"/>
        <v>1068.8499999999999</v>
      </c>
      <c r="H73" s="76"/>
      <c r="I73" s="76">
        <f t="shared" si="8"/>
        <v>0</v>
      </c>
      <c r="J73" s="76">
        <f t="shared" si="1"/>
        <v>1068.8499999999999</v>
      </c>
      <c r="K73" s="76"/>
      <c r="L73" s="82">
        <f t="shared" si="2"/>
        <v>1068.8499999999999</v>
      </c>
      <c r="M73" s="83" t="s">
        <v>150</v>
      </c>
    </row>
    <row r="74" spans="1:13" x14ac:dyDescent="0.25">
      <c r="A74" s="70"/>
      <c r="B74" s="63" t="s">
        <v>159</v>
      </c>
      <c r="C74" s="71" t="s">
        <v>38</v>
      </c>
      <c r="D74" s="90">
        <v>5705</v>
      </c>
      <c r="E74" s="64">
        <f>'[1]Водоснаб. 1 кв.'!F74+'[1]Водоснаб. 2 кв. '!F74+'[1]Водоснаб. 3 кв.  '!F74+'[1]Водоснаб. 4 кв.  '!F74</f>
        <v>532200</v>
      </c>
      <c r="F74" s="64">
        <f>'[1]Водоснаб. 1 кв.'!G74+'[1]Водоснаб. 2 кв. '!G74+'[1]Водоснаб. 3 кв.  '!G74+'[1]Водоснаб. 4 кв.  '!G74</f>
        <v>92373.46</v>
      </c>
      <c r="G74" s="81">
        <f t="shared" si="7"/>
        <v>86668.46</v>
      </c>
      <c r="H74" s="76">
        <f>ROUND(F74/D74*100,1)-100</f>
        <v>1519.2</v>
      </c>
      <c r="I74" s="76">
        <f t="shared" si="8"/>
        <v>285.25</v>
      </c>
      <c r="J74" s="76">
        <f t="shared" si="1"/>
        <v>86383.21</v>
      </c>
      <c r="K74" s="76"/>
      <c r="L74" s="7">
        <f t="shared" si="2"/>
        <v>86668.46</v>
      </c>
      <c r="M74" s="83" t="s">
        <v>160</v>
      </c>
    </row>
    <row r="75" spans="1:13" x14ac:dyDescent="0.25">
      <c r="A75" s="70"/>
      <c r="B75" s="63" t="s">
        <v>161</v>
      </c>
      <c r="C75" s="71" t="s">
        <v>38</v>
      </c>
      <c r="D75" s="90">
        <v>0</v>
      </c>
      <c r="E75" s="64">
        <f>'[1]Водоснаб. 1 кв.'!F75+'[1]Водоснаб. 2 кв. '!F75+'[1]Водоснаб. 3 кв.  '!F75+'[1]Водоснаб. 4 кв.  '!F75</f>
        <v>15400</v>
      </c>
      <c r="F75" s="64">
        <f>'[1]Водоснаб. 1 кв.'!G75+'[1]Водоснаб. 2 кв. '!G75+'[1]Водоснаб. 3 кв.  '!G75+'[1]Водоснаб. 4 кв.  '!G75</f>
        <v>2060.52</v>
      </c>
      <c r="G75" s="81">
        <f t="shared" si="7"/>
        <v>2060.52</v>
      </c>
      <c r="H75" s="76"/>
      <c r="I75" s="76">
        <f t="shared" si="8"/>
        <v>0</v>
      </c>
      <c r="J75" s="76">
        <f t="shared" si="1"/>
        <v>2060.52</v>
      </c>
      <c r="K75" s="76"/>
      <c r="L75" s="82">
        <f t="shared" si="2"/>
        <v>2060.52</v>
      </c>
      <c r="M75" s="83" t="s">
        <v>150</v>
      </c>
    </row>
    <row r="76" spans="1:13" x14ac:dyDescent="0.25">
      <c r="A76" s="70" t="s">
        <v>27</v>
      </c>
      <c r="B76" s="101" t="s">
        <v>162</v>
      </c>
      <c r="C76" s="71" t="s">
        <v>38</v>
      </c>
      <c r="D76" s="93">
        <f>SUM(D77,D134,D145)</f>
        <v>9455</v>
      </c>
      <c r="E76" s="94">
        <f>E77+E134+E145</f>
        <v>1021109.9990000001</v>
      </c>
      <c r="F76" s="94">
        <f>F77+F134+F145</f>
        <v>185725.3651</v>
      </c>
      <c r="G76" s="102">
        <f>G77+G134+G145</f>
        <v>176270.3651</v>
      </c>
      <c r="H76" s="76">
        <f>ROUND(F76/D76*100,1)-100</f>
        <v>1864.3</v>
      </c>
      <c r="I76" s="102">
        <f>I77+I134+I145</f>
        <v>66.649999999999963</v>
      </c>
      <c r="J76" s="94">
        <f>J77+J134+J145</f>
        <v>180080.5528</v>
      </c>
      <c r="K76" s="94">
        <f>K77+K134+K145</f>
        <v>-3876.7876999999999</v>
      </c>
      <c r="L76" s="103">
        <f>L77+L134+L145</f>
        <v>175748.9425</v>
      </c>
      <c r="M76" s="83"/>
    </row>
    <row r="77" spans="1:13" x14ac:dyDescent="0.25">
      <c r="A77" s="84">
        <v>6</v>
      </c>
      <c r="B77" s="85" t="s">
        <v>163</v>
      </c>
      <c r="C77" s="71" t="s">
        <v>38</v>
      </c>
      <c r="D77" s="93">
        <f>SUM(D80:D95)</f>
        <v>9455</v>
      </c>
      <c r="E77" s="94">
        <f>SUM(E80:E95)</f>
        <v>1021109.9990000001</v>
      </c>
      <c r="F77" s="94">
        <f>SUM(F80:F95)</f>
        <v>185725.3651</v>
      </c>
      <c r="G77" s="81">
        <f>SUM(G80:G95)</f>
        <v>176270.3651</v>
      </c>
      <c r="H77" s="76">
        <f>ROUND(F77/D77*100,1)-100</f>
        <v>1864.3</v>
      </c>
      <c r="I77" s="81">
        <f>SUM(I80:I95)</f>
        <v>66.649999999999963</v>
      </c>
      <c r="J77" s="81">
        <f>SUM(J80:J95)</f>
        <v>180080.5528</v>
      </c>
      <c r="K77" s="94">
        <f>SUM(K80:K95)</f>
        <v>-3876.7876999999999</v>
      </c>
      <c r="L77" s="103">
        <f>SUM(L80:L95)</f>
        <v>175748.9425</v>
      </c>
      <c r="M77" s="83"/>
    </row>
    <row r="78" spans="1:13" x14ac:dyDescent="0.25">
      <c r="A78" s="70"/>
      <c r="B78" s="63" t="s">
        <v>164</v>
      </c>
      <c r="C78" s="71" t="s">
        <v>38</v>
      </c>
      <c r="D78" s="90"/>
      <c r="E78" s="64"/>
      <c r="F78" s="94"/>
      <c r="G78" s="81"/>
      <c r="H78" s="76"/>
      <c r="I78" s="76"/>
      <c r="J78" s="76"/>
      <c r="K78" s="76"/>
      <c r="L78" s="82"/>
      <c r="M78" s="83"/>
    </row>
    <row r="79" spans="1:13" x14ac:dyDescent="0.25">
      <c r="A79" s="70" t="s">
        <v>165</v>
      </c>
      <c r="B79" s="63" t="s">
        <v>166</v>
      </c>
      <c r="C79" s="71" t="s">
        <v>38</v>
      </c>
      <c r="D79" s="64"/>
      <c r="E79" s="64"/>
      <c r="F79" s="94"/>
      <c r="G79" s="81"/>
      <c r="H79" s="76"/>
      <c r="I79" s="76"/>
      <c r="J79" s="76"/>
      <c r="K79" s="76"/>
      <c r="L79" s="82"/>
      <c r="M79" s="83"/>
    </row>
    <row r="80" spans="1:13" x14ac:dyDescent="0.25">
      <c r="A80" s="70"/>
      <c r="B80" s="63" t="s">
        <v>167</v>
      </c>
      <c r="C80" s="71" t="s">
        <v>38</v>
      </c>
      <c r="D80" s="90">
        <v>3484</v>
      </c>
      <c r="E80" s="64">
        <f>'[1]Водоснаб. 1 кв.'!F80+'[1]Водоснаб. 2 кв. '!F80+'[1]Водоснаб. 3 кв.  '!F80+'[1]Водоснаб. 4 кв.  '!F80</f>
        <v>334892</v>
      </c>
      <c r="F80" s="64">
        <f>'[1]Водоснаб. 1 кв.'!G80+'[1]Водоснаб. 2 кв. '!G80+'[1]Водоснаб. 3 кв.  '!G80+'[1]Водоснаб. 4 кв.  '!G80</f>
        <v>61290.036099999998</v>
      </c>
      <c r="G80" s="81">
        <f>F80-D80</f>
        <v>57806.036099999998</v>
      </c>
      <c r="H80" s="76">
        <f>ROUND(F80/D80*100,1)-100</f>
        <v>1659.2</v>
      </c>
      <c r="I80" s="76">
        <f>D80*5/100</f>
        <v>174.2</v>
      </c>
      <c r="J80" s="76">
        <f t="shared" si="1"/>
        <v>57631.8361</v>
      </c>
      <c r="K80" s="76"/>
      <c r="L80" s="7">
        <f t="shared" si="2"/>
        <v>57806.036099999998</v>
      </c>
      <c r="M80" s="83" t="s">
        <v>168</v>
      </c>
    </row>
    <row r="81" spans="1:13" x14ac:dyDescent="0.25">
      <c r="A81" s="70" t="s">
        <v>169</v>
      </c>
      <c r="B81" s="63" t="s">
        <v>17</v>
      </c>
      <c r="C81" s="71" t="s">
        <v>38</v>
      </c>
      <c r="D81" s="90">
        <v>523</v>
      </c>
      <c r="E81" s="64">
        <f>'[1]Водоснаб. 1 кв.'!F81+'[1]Водоснаб. 2 кв. '!F81+'[1]Водоснаб. 3 кв.  '!F81+'[1]Водоснаб. 4 кв.  '!F81</f>
        <v>41212</v>
      </c>
      <c r="F81" s="64">
        <f>'[1]Водоснаб. 1 кв.'!G81+'[1]Водоснаб. 2 кв. '!G81+'[1]Водоснаб. 3 кв.  '!G81+'[1]Водоснаб. 4 кв.  '!G81</f>
        <v>7410.3177000000005</v>
      </c>
      <c r="G81" s="81">
        <f>F81-D81</f>
        <v>6887.3177000000005</v>
      </c>
      <c r="H81" s="76">
        <f>ROUND(F81/D81*100,1)-100</f>
        <v>1316.9</v>
      </c>
      <c r="I81" s="76">
        <f>D81*5/100</f>
        <v>26.15</v>
      </c>
      <c r="J81" s="76">
        <f t="shared" si="1"/>
        <v>6861.1677000000009</v>
      </c>
      <c r="K81" s="104"/>
      <c r="L81" s="7">
        <f t="shared" si="2"/>
        <v>6887.3177000000005</v>
      </c>
      <c r="M81" s="83" t="s">
        <v>18</v>
      </c>
    </row>
    <row r="82" spans="1:13" hidden="1" x14ac:dyDescent="0.25">
      <c r="A82" s="70" t="s">
        <v>170</v>
      </c>
      <c r="B82" s="63" t="s">
        <v>171</v>
      </c>
      <c r="C82" s="71" t="s">
        <v>38</v>
      </c>
      <c r="D82" s="90">
        <v>0</v>
      </c>
      <c r="E82" s="64">
        <f>'[1]Водоснаб. 1 кв.'!F82+'[1]Водоснаб. 2 кв. '!F82+'[1]Водоснаб. 3 кв.  '!F82+'[1]Водоснаб. 4 кв.  '!F82</f>
        <v>0</v>
      </c>
      <c r="F82" s="64">
        <f>'[1]Водоснаб. 1 кв.'!G82+'[1]Водоснаб. 2 кв. '!G82+'[1]Водоснаб. 3 кв.  '!G82+'[1]Водоснаб. 4 кв.  '!G82</f>
        <v>0</v>
      </c>
      <c r="G82" s="81">
        <f>F82-D82</f>
        <v>0</v>
      </c>
      <c r="H82" s="76"/>
      <c r="I82" s="76">
        <f>D82*5/100</f>
        <v>0</v>
      </c>
      <c r="J82" s="76">
        <f t="shared" si="1"/>
        <v>0</v>
      </c>
      <c r="K82" s="76"/>
      <c r="L82" s="7">
        <f t="shared" si="2"/>
        <v>0</v>
      </c>
      <c r="M82" s="83" t="s">
        <v>144</v>
      </c>
    </row>
    <row r="83" spans="1:13" x14ac:dyDescent="0.25">
      <c r="A83" s="70" t="s">
        <v>172</v>
      </c>
      <c r="B83" s="63" t="s">
        <v>173</v>
      </c>
      <c r="C83" s="71" t="s">
        <v>38</v>
      </c>
      <c r="D83" s="90">
        <v>330</v>
      </c>
      <c r="E83" s="64">
        <f>'[1]Водоснаб. 1 кв.'!F83+'[1]Водоснаб. 2 кв. '!F83+'[1]Водоснаб. 3 кв.  '!F83+'[1]Водоснаб. 4 кв.  '!F83</f>
        <v>29995</v>
      </c>
      <c r="F83" s="64">
        <f>'[1]Водоснаб. 1 кв.'!G83+'[1]Водоснаб. 2 кв. '!G83+'[1]Водоснаб. 3 кв.  '!G83+'[1]Водоснаб. 4 кв.  '!G83</f>
        <v>4924.402</v>
      </c>
      <c r="G83" s="81">
        <f>F83-D83</f>
        <v>4594.402</v>
      </c>
      <c r="H83" s="76">
        <f>ROUND(F83/D83*100,1)-100</f>
        <v>1392.2</v>
      </c>
      <c r="I83" s="76">
        <f>D83*5/100</f>
        <v>16.5</v>
      </c>
      <c r="J83" s="76">
        <f t="shared" si="1"/>
        <v>4577.902</v>
      </c>
      <c r="K83" s="76"/>
      <c r="L83" s="7">
        <f t="shared" si="2"/>
        <v>4594.402</v>
      </c>
      <c r="M83" s="83" t="s">
        <v>174</v>
      </c>
    </row>
    <row r="84" spans="1:13" hidden="1" x14ac:dyDescent="0.25">
      <c r="A84" s="70" t="s">
        <v>175</v>
      </c>
      <c r="B84" s="63" t="s">
        <v>176</v>
      </c>
      <c r="C84" s="71" t="s">
        <v>38</v>
      </c>
      <c r="D84" s="90"/>
      <c r="E84" s="64"/>
      <c r="F84" s="64">
        <f>'[1]Водоснаб. 1 кв.'!G84+'[1]Водоснаб. 2 кв. '!G84+'[1]Водоснаб. 3 кв.  '!G84+'[1]Водоснаб. 4 кв.  '!G84</f>
        <v>0</v>
      </c>
      <c r="G84" s="81"/>
      <c r="H84" s="76"/>
      <c r="I84" s="76"/>
      <c r="J84" s="76"/>
      <c r="K84" s="76"/>
      <c r="L84" s="7"/>
      <c r="M84" s="83"/>
    </row>
    <row r="85" spans="1:13" hidden="1" x14ac:dyDescent="0.25">
      <c r="A85" s="70"/>
      <c r="B85" s="63" t="s">
        <v>177</v>
      </c>
      <c r="C85" s="71" t="s">
        <v>38</v>
      </c>
      <c r="D85" s="90"/>
      <c r="E85" s="64"/>
      <c r="F85" s="64">
        <f>'[1]Водоснаб. 1 кв.'!G85+'[1]Водоснаб. 2 кв. '!G85+'[1]Водоснаб. 3 кв.  '!G85+'[1]Водоснаб. 4 кв.  '!G85</f>
        <v>0</v>
      </c>
      <c r="G85" s="81"/>
      <c r="H85" s="76"/>
      <c r="I85" s="76"/>
      <c r="J85" s="76"/>
      <c r="K85" s="76"/>
      <c r="L85" s="7"/>
      <c r="M85" s="83"/>
    </row>
    <row r="86" spans="1:13" hidden="1" x14ac:dyDescent="0.25">
      <c r="A86" s="70"/>
      <c r="B86" s="63" t="s">
        <v>178</v>
      </c>
      <c r="C86" s="71" t="s">
        <v>38</v>
      </c>
      <c r="D86" s="90">
        <v>0</v>
      </c>
      <c r="E86" s="64">
        <f>'[1]Водоснаб. 1 кв.'!F86+'[1]Водоснаб. 2 кв. '!F86+'[1]Водоснаб. 3 кв.  '!F86+'[1]Водоснаб. 4 кв.  '!F86</f>
        <v>0</v>
      </c>
      <c r="F86" s="64">
        <f>'[1]Водоснаб. 1 кв.'!G86+'[1]Водоснаб. 2 кв. '!G86+'[1]Водоснаб. 3 кв.  '!G86+'[1]Водоснаб. 4 кв.  '!G86</f>
        <v>0</v>
      </c>
      <c r="G86" s="81">
        <f t="shared" ref="G86:G91" si="9">F86-D86</f>
        <v>0</v>
      </c>
      <c r="H86" s="76"/>
      <c r="I86" s="76">
        <f>D86*5/100</f>
        <v>0</v>
      </c>
      <c r="J86" s="76">
        <f t="shared" si="1"/>
        <v>0</v>
      </c>
      <c r="K86" s="76"/>
      <c r="L86" s="7">
        <f>I86+J86-K86</f>
        <v>0</v>
      </c>
      <c r="M86" s="83"/>
    </row>
    <row r="87" spans="1:13" hidden="1" x14ac:dyDescent="0.25">
      <c r="A87" s="70" t="s">
        <v>179</v>
      </c>
      <c r="B87" s="63" t="s">
        <v>29</v>
      </c>
      <c r="C87" s="71" t="s">
        <v>38</v>
      </c>
      <c r="D87" s="90">
        <v>0</v>
      </c>
      <c r="E87" s="64">
        <f>'[1]Водоснаб. 1 кв.'!F87+'[1]Водоснаб. 2 кв. '!F87+'[1]Водоснаб. 3 кв.  '!F87+'[1]Водоснаб. 4 кв.  '!F87</f>
        <v>0</v>
      </c>
      <c r="F87" s="64">
        <f>'[1]Водоснаб. 1 кв.'!G87+'[1]Водоснаб. 2 кв. '!G87+'[1]Водоснаб. 3 кв.  '!G87+'[1]Водоснаб. 4 кв.  '!G87</f>
        <v>0</v>
      </c>
      <c r="G87" s="81">
        <f t="shared" si="9"/>
        <v>0</v>
      </c>
      <c r="H87" s="76"/>
      <c r="I87" s="76">
        <f>D87*5/100</f>
        <v>0</v>
      </c>
      <c r="J87" s="76">
        <f t="shared" si="1"/>
        <v>0</v>
      </c>
      <c r="K87" s="76"/>
      <c r="L87" s="7">
        <f>I87+J87-K87</f>
        <v>0</v>
      </c>
      <c r="M87" s="83" t="s">
        <v>180</v>
      </c>
    </row>
    <row r="88" spans="1:13" hidden="1" x14ac:dyDescent="0.25">
      <c r="A88" s="70" t="s">
        <v>181</v>
      </c>
      <c r="B88" s="63" t="s">
        <v>182</v>
      </c>
      <c r="C88" s="71" t="s">
        <v>38</v>
      </c>
      <c r="D88" s="90">
        <v>0</v>
      </c>
      <c r="E88" s="64">
        <f>'[1]Водоснаб. 1 кв.'!F88+'[1]Водоснаб. 2 кв. '!F88+'[1]Водоснаб. 3 кв.  '!F88+'[1]Водоснаб. 4 кв.  '!F88</f>
        <v>0</v>
      </c>
      <c r="F88" s="64">
        <f>'[1]Водоснаб. 1 кв.'!G88+'[1]Водоснаб. 2 кв. '!G88+'[1]Водоснаб. 3 кв.  '!G88+'[1]Водоснаб. 4 кв.  '!G88</f>
        <v>0</v>
      </c>
      <c r="G88" s="81">
        <f t="shared" si="9"/>
        <v>0</v>
      </c>
      <c r="H88" s="76"/>
      <c r="I88" s="76">
        <f>D88*5/100</f>
        <v>0</v>
      </c>
      <c r="J88" s="76">
        <f>G88-I88</f>
        <v>0</v>
      </c>
      <c r="K88" s="76"/>
      <c r="L88" s="7">
        <f t="shared" si="2"/>
        <v>0</v>
      </c>
      <c r="M88" s="83" t="s">
        <v>183</v>
      </c>
    </row>
    <row r="89" spans="1:13" hidden="1" x14ac:dyDescent="0.25">
      <c r="A89" s="70" t="s">
        <v>184</v>
      </c>
      <c r="B89" s="63" t="s">
        <v>23</v>
      </c>
      <c r="C89" s="71" t="s">
        <v>38</v>
      </c>
      <c r="D89" s="90">
        <v>0</v>
      </c>
      <c r="E89" s="64">
        <f>'[1]Водоснаб. 1 кв.'!F89+'[1]Водоснаб. 2 кв. '!F89+'[1]Водоснаб. 3 кв.  '!F89+'[1]Водоснаб. 4 кв.  '!F89</f>
        <v>0</v>
      </c>
      <c r="F89" s="64">
        <f>'[1]Водоснаб. 1 кв.'!G89+'[1]Водоснаб. 2 кв. '!G89+'[1]Водоснаб. 3 кв.  '!G89+'[1]Водоснаб. 4 кв.  '!G89</f>
        <v>0</v>
      </c>
      <c r="G89" s="81">
        <f t="shared" si="9"/>
        <v>0</v>
      </c>
      <c r="H89" s="76"/>
      <c r="I89" s="76">
        <f>D89*5/100</f>
        <v>0</v>
      </c>
      <c r="J89" s="76">
        <f>G89-I89</f>
        <v>0</v>
      </c>
      <c r="K89" s="76"/>
      <c r="L89" s="7">
        <f t="shared" si="2"/>
        <v>0</v>
      </c>
      <c r="M89" s="83" t="s">
        <v>185</v>
      </c>
    </row>
    <row r="90" spans="1:13" x14ac:dyDescent="0.25">
      <c r="A90" s="70" t="s">
        <v>186</v>
      </c>
      <c r="B90" s="63" t="s">
        <v>187</v>
      </c>
      <c r="C90" s="71" t="s">
        <v>38</v>
      </c>
      <c r="D90" s="90">
        <v>134</v>
      </c>
      <c r="E90" s="64">
        <f>'[1]Водоснаб. 1 кв.'!F90+'[1]Водоснаб. 2 кв. '!F90+'[1]Водоснаб. 3 кв.  '!F90+'[1]Водоснаб. 4 кв.  '!F90</f>
        <v>16624</v>
      </c>
      <c r="F90" s="64">
        <f>'[1]Водоснаб. 1 кв.'!G90+'[1]Водоснаб. 2 кв. '!G90+'[1]Водоснаб. 3 кв.  '!G90+'[1]Водоснаб. 4 кв.  '!G90</f>
        <v>3013.8890000000001</v>
      </c>
      <c r="G90" s="81">
        <f t="shared" si="9"/>
        <v>2879.8890000000001</v>
      </c>
      <c r="H90" s="76">
        <f>ROUND(F90/D90*100,1)-100</f>
        <v>2149.1999999999998</v>
      </c>
      <c r="I90" s="76">
        <f>D90*5/100</f>
        <v>6.7</v>
      </c>
      <c r="J90" s="76">
        <f>G90-I90</f>
        <v>2873.1890000000003</v>
      </c>
      <c r="K90" s="76"/>
      <c r="L90" s="7">
        <f t="shared" si="2"/>
        <v>2879.8890000000001</v>
      </c>
      <c r="M90" s="83" t="s">
        <v>188</v>
      </c>
    </row>
    <row r="91" spans="1:13" x14ac:dyDescent="0.25">
      <c r="A91" s="70" t="s">
        <v>189</v>
      </c>
      <c r="B91" s="63" t="s">
        <v>190</v>
      </c>
      <c r="C91" s="71" t="s">
        <v>38</v>
      </c>
      <c r="D91" s="90">
        <v>3</v>
      </c>
      <c r="E91" s="64">
        <f>'[1]Водоснаб. 1 кв.'!F91+'[1]Водоснаб. 2 кв. '!F91+'[1]Водоснаб. 3 кв.  '!F91+'[1]Водоснаб. 4 кв.  '!F91</f>
        <v>0</v>
      </c>
      <c r="F91" s="64">
        <f>'[1]Водоснаб. 1 кв.'!G91+'[1]Водоснаб. 2 кв. '!G91+'[1]Водоснаб. 3 кв.  '!G91+'[1]Водоснаб. 4 кв.  '!G91</f>
        <v>0</v>
      </c>
      <c r="G91" s="81">
        <f t="shared" si="9"/>
        <v>-3</v>
      </c>
      <c r="H91" s="76"/>
      <c r="I91" s="76">
        <f>-D91*5/100</f>
        <v>-0.15</v>
      </c>
      <c r="J91" s="76">
        <v>0</v>
      </c>
      <c r="K91" s="76">
        <v>-2.8</v>
      </c>
      <c r="L91" s="7">
        <f>I91+K91</f>
        <v>-2.9499999999999997</v>
      </c>
      <c r="M91" s="83" t="s">
        <v>14</v>
      </c>
    </row>
    <row r="92" spans="1:13" hidden="1" x14ac:dyDescent="0.25">
      <c r="A92" s="70" t="s">
        <v>191</v>
      </c>
      <c r="B92" s="63" t="s">
        <v>192</v>
      </c>
      <c r="C92" s="71" t="s">
        <v>38</v>
      </c>
      <c r="D92" s="90"/>
      <c r="E92" s="64"/>
      <c r="F92" s="64">
        <f>'[1]Водоснаб. 1 кв.'!G92+'[1]Водоснаб. 2 кв. '!G92+'[1]Водоснаб. 3 кв.  '!G92+'[1]Водоснаб. 4 кв.  '!G92</f>
        <v>0</v>
      </c>
      <c r="G92" s="81"/>
      <c r="H92" s="76"/>
      <c r="I92" s="76"/>
      <c r="J92" s="76"/>
      <c r="K92" s="76"/>
      <c r="L92" s="7"/>
      <c r="M92" s="83"/>
    </row>
    <row r="93" spans="1:13" hidden="1" x14ac:dyDescent="0.25">
      <c r="A93" s="70"/>
      <c r="B93" s="63" t="s">
        <v>193</v>
      </c>
      <c r="C93" s="71" t="s">
        <v>38</v>
      </c>
      <c r="D93" s="90">
        <v>0</v>
      </c>
      <c r="E93" s="64">
        <f>'[1]Водоснаб. 1 кв.'!F93+'[1]Водоснаб. 2 кв. '!F93+'[1]Водоснаб. 3 кв.  '!F93+'[1]Водоснаб. 4 кв.  '!F93</f>
        <v>0</v>
      </c>
      <c r="F93" s="64">
        <f>'[1]Водоснаб. 1 кв.'!G93+'[1]Водоснаб. 2 кв. '!G93+'[1]Водоснаб. 3 кв.  '!G93+'[1]Водоснаб. 4 кв.  '!G93</f>
        <v>0</v>
      </c>
      <c r="G93" s="81">
        <f>F93-D93</f>
        <v>0</v>
      </c>
      <c r="H93" s="76"/>
      <c r="I93" s="76">
        <f>D93*5/100</f>
        <v>0</v>
      </c>
      <c r="J93" s="76">
        <f>G93-I93</f>
        <v>0</v>
      </c>
      <c r="K93" s="76"/>
      <c r="L93" s="7">
        <f t="shared" si="2"/>
        <v>0</v>
      </c>
      <c r="M93" s="83"/>
    </row>
    <row r="94" spans="1:13" x14ac:dyDescent="0.25">
      <c r="A94" s="70" t="s">
        <v>194</v>
      </c>
      <c r="B94" s="63" t="s">
        <v>30</v>
      </c>
      <c r="C94" s="71" t="s">
        <v>38</v>
      </c>
      <c r="D94" s="90">
        <v>3976</v>
      </c>
      <c r="E94" s="64">
        <f>'[1]Водоснаб. 1 кв.'!F94+'[1]Водоснаб. 2 кв. '!F94+'[1]Водоснаб. 3 кв.  '!F94+'[1]Водоснаб. 4 кв.  '!F94</f>
        <v>0</v>
      </c>
      <c r="F94" s="64">
        <f>'[1]Водоснаб. 1 кв.'!G94+'[1]Водоснаб. 2 кв. '!G94+'[1]Водоснаб. 3 кв.  '!G94+'[1]Водоснаб. 4 кв.  '!G94</f>
        <v>0</v>
      </c>
      <c r="G94" s="81">
        <f>F94-D94</f>
        <v>-3976</v>
      </c>
      <c r="H94" s="76">
        <v>0</v>
      </c>
      <c r="I94" s="76">
        <f>-D94*5/100</f>
        <v>-198.8</v>
      </c>
      <c r="J94" s="76"/>
      <c r="K94" s="76">
        <f>G94-I94</f>
        <v>-3777.2</v>
      </c>
      <c r="L94" s="7">
        <f>I94+K94</f>
        <v>-3976</v>
      </c>
      <c r="M94" s="83"/>
    </row>
    <row r="95" spans="1:13" x14ac:dyDescent="0.25">
      <c r="A95" s="70" t="s">
        <v>195</v>
      </c>
      <c r="B95" s="97" t="s">
        <v>196</v>
      </c>
      <c r="C95" s="71" t="s">
        <v>38</v>
      </c>
      <c r="D95" s="98">
        <f t="shared" ref="D95:L95" si="10">SUM(D96:D133)</f>
        <v>1005</v>
      </c>
      <c r="E95" s="98">
        <f t="shared" si="10"/>
        <v>598386.99900000007</v>
      </c>
      <c r="F95" s="105">
        <f t="shared" si="10"/>
        <v>109086.72030000002</v>
      </c>
      <c r="G95" s="106">
        <f t="shared" si="10"/>
        <v>108081.72030000002</v>
      </c>
      <c r="H95" s="76">
        <f>ROUND(F95/D95*100,1)-100</f>
        <v>10754.4</v>
      </c>
      <c r="I95" s="76">
        <f t="shared" si="10"/>
        <v>42.05</v>
      </c>
      <c r="J95" s="76">
        <f t="shared" si="10"/>
        <v>108136.45800000001</v>
      </c>
      <c r="K95" s="76">
        <f t="shared" si="10"/>
        <v>-96.787700000000001</v>
      </c>
      <c r="L95" s="77">
        <f t="shared" si="10"/>
        <v>107560.24770000002</v>
      </c>
      <c r="M95" s="83"/>
    </row>
    <row r="96" spans="1:13" hidden="1" x14ac:dyDescent="0.25">
      <c r="A96" s="70"/>
      <c r="B96" s="63" t="s">
        <v>197</v>
      </c>
      <c r="C96" s="71" t="s">
        <v>38</v>
      </c>
      <c r="D96" s="90">
        <v>0</v>
      </c>
      <c r="E96" s="64">
        <f>'[1]Водоснаб. 1 кв.'!F96+'[1]Водоснаб. 2 кв. '!F96+'[1]Водоснаб. 3 кв.  '!F96+'[1]Водоснаб. 4 кв.  '!F96</f>
        <v>0</v>
      </c>
      <c r="F96" s="64">
        <f>'[1]Водоснаб. 1 кв.'!G96+'[1]Водоснаб. 2 кв. '!G96+'[1]Водоснаб. 3 кв.  '!G96+'[1]Водоснаб. 4 кв.  '!G96</f>
        <v>0</v>
      </c>
      <c r="G96" s="81">
        <f t="shared" ref="G96:G134" si="11">F96-D96</f>
        <v>0</v>
      </c>
      <c r="H96" s="76"/>
      <c r="I96" s="76">
        <f>D96*5/100</f>
        <v>0</v>
      </c>
      <c r="J96" s="76">
        <f>G96-I96</f>
        <v>0</v>
      </c>
      <c r="K96" s="76"/>
      <c r="L96" s="7">
        <f t="shared" si="2"/>
        <v>0</v>
      </c>
      <c r="M96" s="83"/>
    </row>
    <row r="97" spans="1:13" hidden="1" x14ac:dyDescent="0.25">
      <c r="A97" s="70"/>
      <c r="B97" s="63" t="s">
        <v>198</v>
      </c>
      <c r="C97" s="71" t="s">
        <v>38</v>
      </c>
      <c r="D97" s="79"/>
      <c r="E97" s="64">
        <f>'[1]Водоснаб. 1 кв.'!F97+'[1]Водоснаб. 2 кв. '!F97+'[1]Водоснаб. 3 кв.  '!F97+'[1]Водоснаб. 4 кв.  '!F97</f>
        <v>0</v>
      </c>
      <c r="F97" s="64">
        <f>'[1]Водоснаб. 1 кв.'!G97+'[1]Водоснаб. 2 кв. '!G97+'[1]Водоснаб. 3 кв.  '!G97+'[1]Водоснаб. 4 кв.  '!G97</f>
        <v>0</v>
      </c>
      <c r="G97" s="81">
        <f t="shared" si="11"/>
        <v>0</v>
      </c>
      <c r="H97" s="76">
        <v>0</v>
      </c>
      <c r="I97" s="76">
        <f>-D97*5/100</f>
        <v>0</v>
      </c>
      <c r="J97" s="76">
        <f>G97-I97</f>
        <v>0</v>
      </c>
      <c r="K97" s="76"/>
      <c r="L97" s="7">
        <f t="shared" si="2"/>
        <v>0</v>
      </c>
      <c r="M97" s="83"/>
    </row>
    <row r="98" spans="1:13" hidden="1" x14ac:dyDescent="0.25">
      <c r="A98" s="70"/>
      <c r="B98" s="63" t="s">
        <v>143</v>
      </c>
      <c r="C98" s="71" t="s">
        <v>38</v>
      </c>
      <c r="D98" s="79">
        <v>0</v>
      </c>
      <c r="E98" s="64">
        <f>'[1]Водоснаб. 1 кв.'!F98+'[1]Водоснаб. 2 кв. '!F98+'[1]Водоснаб. 3 кв.  '!F98+'[1]Водоснаб. 4 кв.  '!F98</f>
        <v>0</v>
      </c>
      <c r="F98" s="64">
        <f>'[1]Водоснаб. 1 кв.'!G98+'[1]Водоснаб. 2 кв. '!G98+'[1]Водоснаб. 3 кв.  '!G98+'[1]Водоснаб. 4 кв.  '!G98</f>
        <v>0</v>
      </c>
      <c r="G98" s="81">
        <f t="shared" si="11"/>
        <v>0</v>
      </c>
      <c r="H98" s="76"/>
      <c r="I98" s="76">
        <f t="shared" ref="I98:I107" si="12">D98*5/100</f>
        <v>0</v>
      </c>
      <c r="J98" s="76">
        <f>G98-I98</f>
        <v>0</v>
      </c>
      <c r="K98" s="76"/>
      <c r="L98" s="7">
        <f t="shared" ref="L98:L140" si="13">I98+J98-K98</f>
        <v>0</v>
      </c>
      <c r="M98" s="83"/>
    </row>
    <row r="99" spans="1:13" hidden="1" x14ac:dyDescent="0.25">
      <c r="A99" s="70"/>
      <c r="B99" s="63" t="s">
        <v>199</v>
      </c>
      <c r="C99" s="71" t="s">
        <v>38</v>
      </c>
      <c r="D99" s="79"/>
      <c r="E99" s="64">
        <f>'[1]Водоснаб. 1 кв.'!F99+'[1]Водоснаб. 2 кв. '!F99+'[1]Водоснаб. 3 кв.  '!F99+'[1]Водоснаб. 4 кв.  '!F99</f>
        <v>0</v>
      </c>
      <c r="F99" s="64">
        <f>'[1]Водоснаб. 1 кв.'!G99+'[1]Водоснаб. 2 кв. '!G99+'[1]Водоснаб. 3 кв.  '!G99+'[1]Водоснаб. 4 кв.  '!G99</f>
        <v>0</v>
      </c>
      <c r="G99" s="81">
        <f t="shared" si="11"/>
        <v>0</v>
      </c>
      <c r="H99" s="76">
        <v>0</v>
      </c>
      <c r="I99" s="76">
        <f t="shared" si="12"/>
        <v>0</v>
      </c>
      <c r="J99" s="76">
        <f>G99-I99</f>
        <v>0</v>
      </c>
      <c r="K99" s="76"/>
      <c r="L99" s="7">
        <f t="shared" si="13"/>
        <v>0</v>
      </c>
      <c r="M99" s="83"/>
    </row>
    <row r="100" spans="1:13" hidden="1" x14ac:dyDescent="0.25">
      <c r="A100" s="70"/>
      <c r="B100" s="63" t="s">
        <v>200</v>
      </c>
      <c r="C100" s="71" t="s">
        <v>38</v>
      </c>
      <c r="D100" s="79">
        <v>0</v>
      </c>
      <c r="E100" s="64">
        <f>'[1]Водоснаб. 1 кв.'!F100+'[1]Водоснаб. 2 кв. '!F100+'[1]Водоснаб. 3 кв.  '!F100+'[1]Водоснаб. 4 кв.  '!F100</f>
        <v>0</v>
      </c>
      <c r="F100" s="64">
        <f>'[1]Водоснаб. 1 кв.'!G100+'[1]Водоснаб. 2 кв. '!G100+'[1]Водоснаб. 3 кв.  '!G100+'[1]Водоснаб. 4 кв.  '!G100</f>
        <v>0</v>
      </c>
      <c r="G100" s="81">
        <f t="shared" si="11"/>
        <v>0</v>
      </c>
      <c r="H100" s="76"/>
      <c r="I100" s="76">
        <f t="shared" si="12"/>
        <v>0</v>
      </c>
      <c r="J100" s="76"/>
      <c r="K100" s="76"/>
      <c r="L100" s="7">
        <f>I100+K100</f>
        <v>0</v>
      </c>
      <c r="M100" s="83"/>
    </row>
    <row r="101" spans="1:13" hidden="1" x14ac:dyDescent="0.25">
      <c r="A101" s="70"/>
      <c r="B101" s="63" t="s">
        <v>201</v>
      </c>
      <c r="C101" s="71" t="s">
        <v>38</v>
      </c>
      <c r="D101" s="79"/>
      <c r="E101" s="64">
        <f>'[1]Водоснаб. 1 кв.'!F101+'[1]Водоснаб. 2 кв. '!F101+'[1]Водоснаб. 3 кв.  '!F101+'[1]Водоснаб. 4 кв.  '!F101</f>
        <v>0</v>
      </c>
      <c r="F101" s="64">
        <f>'[1]Водоснаб. 1 кв.'!G101+'[1]Водоснаб. 2 кв. '!G101+'[1]Водоснаб. 3 кв.  '!G101+'[1]Водоснаб. 4 кв.  '!G101</f>
        <v>0</v>
      </c>
      <c r="G101" s="81">
        <f t="shared" si="11"/>
        <v>0</v>
      </c>
      <c r="H101" s="76"/>
      <c r="I101" s="76">
        <f t="shared" si="12"/>
        <v>0</v>
      </c>
      <c r="J101" s="107"/>
      <c r="K101" s="76"/>
      <c r="L101" s="108"/>
      <c r="M101" s="83"/>
    </row>
    <row r="102" spans="1:13" x14ac:dyDescent="0.25">
      <c r="A102" s="70"/>
      <c r="B102" s="63" t="s">
        <v>145</v>
      </c>
      <c r="C102" s="71" t="s">
        <v>38</v>
      </c>
      <c r="D102" s="79"/>
      <c r="E102" s="64">
        <f>'[1]Водоснаб. 1 кв.'!F102+'[1]Водоснаб. 2 кв. '!F102+'[1]Водоснаб. 3 кв.  '!F102+'[1]Водоснаб. 4 кв.  '!F102</f>
        <v>156</v>
      </c>
      <c r="F102" s="64">
        <f>'[1]Водоснаб. 1 кв.'!G102+'[1]Водоснаб. 2 кв. '!G102+'[1]Водоснаб. 3 кв.  '!G102+'[1]Водоснаб. 4 кв.  '!G102</f>
        <v>28.3642</v>
      </c>
      <c r="G102" s="81">
        <f t="shared" si="11"/>
        <v>28.3642</v>
      </c>
      <c r="H102" s="76"/>
      <c r="I102" s="76">
        <f t="shared" si="12"/>
        <v>0</v>
      </c>
      <c r="J102" s="76">
        <f t="shared" ref="J102:J107" si="14">G102-I102</f>
        <v>28.3642</v>
      </c>
      <c r="K102" s="76"/>
      <c r="L102" s="7">
        <f t="shared" si="13"/>
        <v>28.3642</v>
      </c>
      <c r="M102" s="83" t="s">
        <v>188</v>
      </c>
    </row>
    <row r="103" spans="1:13" hidden="1" x14ac:dyDescent="0.25">
      <c r="A103" s="70"/>
      <c r="B103" s="63" t="s">
        <v>202</v>
      </c>
      <c r="C103" s="71" t="s">
        <v>38</v>
      </c>
      <c r="D103" s="79"/>
      <c r="E103" s="64">
        <f>'[1]Водоснаб. 1 кв.'!F103+'[1]Водоснаб. 2 кв. '!F103+'[1]Водоснаб. 3 кв.  '!F103+'[1]Водоснаб. 4 кв.  '!F103</f>
        <v>0</v>
      </c>
      <c r="F103" s="64">
        <f>'[1]Водоснаб. 1 кв.'!G103+'[1]Водоснаб. 2 кв. '!G103+'[1]Водоснаб. 3 кв.  '!G103+'[1]Водоснаб. 4 кв.  '!G103</f>
        <v>0</v>
      </c>
      <c r="G103" s="81">
        <f t="shared" si="11"/>
        <v>0</v>
      </c>
      <c r="H103" s="76"/>
      <c r="I103" s="76">
        <f t="shared" si="12"/>
        <v>0</v>
      </c>
      <c r="J103" s="76">
        <f t="shared" si="14"/>
        <v>0</v>
      </c>
      <c r="K103" s="76"/>
      <c r="L103" s="7">
        <f t="shared" si="13"/>
        <v>0</v>
      </c>
      <c r="M103" s="83"/>
    </row>
    <row r="104" spans="1:13" hidden="1" x14ac:dyDescent="0.25">
      <c r="A104" s="70"/>
      <c r="B104" s="63" t="s">
        <v>203</v>
      </c>
      <c r="C104" s="71" t="s">
        <v>38</v>
      </c>
      <c r="D104" s="79"/>
      <c r="E104" s="64">
        <f>'[1]Водоснаб. 1 кв.'!F104+'[1]Водоснаб. 2 кв. '!F104+'[1]Водоснаб. 3 кв.  '!F104+'[1]Водоснаб. 4 кв.  '!F104</f>
        <v>0</v>
      </c>
      <c r="F104" s="64">
        <f>'[1]Водоснаб. 1 кв.'!G104+'[1]Водоснаб. 2 кв. '!G104+'[1]Водоснаб. 3 кв.  '!G104+'[1]Водоснаб. 4 кв.  '!G104</f>
        <v>0</v>
      </c>
      <c r="G104" s="81">
        <f t="shared" si="11"/>
        <v>0</v>
      </c>
      <c r="H104" s="76"/>
      <c r="I104" s="76">
        <f t="shared" si="12"/>
        <v>0</v>
      </c>
      <c r="J104" s="76">
        <f t="shared" si="14"/>
        <v>0</v>
      </c>
      <c r="K104" s="76"/>
      <c r="L104" s="7">
        <f t="shared" si="13"/>
        <v>0</v>
      </c>
      <c r="M104" s="83"/>
    </row>
    <row r="105" spans="1:13" x14ac:dyDescent="0.25">
      <c r="A105" s="70"/>
      <c r="B105" s="63" t="s">
        <v>204</v>
      </c>
      <c r="C105" s="71" t="s">
        <v>38</v>
      </c>
      <c r="D105" s="79"/>
      <c r="E105" s="64">
        <f>'[1]Водоснаб. 1 кв.'!F105+'[1]Водоснаб. 2 кв. '!F105+'[1]Водоснаб. 3 кв.  '!F105+'[1]Водоснаб. 4 кв.  '!F105</f>
        <v>35844</v>
      </c>
      <c r="F105" s="64">
        <f>'[1]Водоснаб. 1 кв.'!G105+'[1]Водоснаб. 2 кв. '!G105+'[1]Водоснаб. 3 кв.  '!G105+'[1]Водоснаб. 4 кв.  '!G105</f>
        <v>6477.9387999999999</v>
      </c>
      <c r="G105" s="81">
        <f t="shared" si="11"/>
        <v>6477.9387999999999</v>
      </c>
      <c r="H105" s="76">
        <v>0</v>
      </c>
      <c r="I105" s="76">
        <f t="shared" si="12"/>
        <v>0</v>
      </c>
      <c r="J105" s="76">
        <f t="shared" si="14"/>
        <v>6477.9387999999999</v>
      </c>
      <c r="K105" s="76"/>
      <c r="L105" s="7">
        <f t="shared" si="13"/>
        <v>6477.9387999999999</v>
      </c>
      <c r="M105" s="83" t="s">
        <v>205</v>
      </c>
    </row>
    <row r="106" spans="1:13" hidden="1" x14ac:dyDescent="0.25">
      <c r="A106" s="70"/>
      <c r="B106" s="63" t="s">
        <v>206</v>
      </c>
      <c r="C106" s="71" t="s">
        <v>38</v>
      </c>
      <c r="D106" s="79"/>
      <c r="E106" s="64">
        <f>'[1]Водоснаб. 1 кв.'!F106+'[1]Водоснаб. 2 кв. '!F106+'[1]Водоснаб. 3 кв.  '!F106+'[1]Водоснаб. 4 кв.  '!F106</f>
        <v>0</v>
      </c>
      <c r="F106" s="64">
        <f>'[1]Водоснаб. 1 кв.'!G106+'[1]Водоснаб. 2 кв. '!G106+'[1]Водоснаб. 3 кв.  '!G106+'[1]Водоснаб. 4 кв.  '!G106</f>
        <v>0</v>
      </c>
      <c r="G106" s="81">
        <f t="shared" si="11"/>
        <v>0</v>
      </c>
      <c r="H106" s="76">
        <v>0</v>
      </c>
      <c r="I106" s="76">
        <f t="shared" si="12"/>
        <v>0</v>
      </c>
      <c r="J106" s="76">
        <f t="shared" si="14"/>
        <v>0</v>
      </c>
      <c r="K106" s="76"/>
      <c r="L106" s="7">
        <f t="shared" si="13"/>
        <v>0</v>
      </c>
      <c r="M106" s="83"/>
    </row>
    <row r="107" spans="1:13" x14ac:dyDescent="0.25">
      <c r="A107" s="70"/>
      <c r="B107" s="63" t="s">
        <v>157</v>
      </c>
      <c r="C107" s="71" t="s">
        <v>38</v>
      </c>
      <c r="D107" s="79"/>
      <c r="E107" s="64">
        <f>'[1]Водоснаб. 1 кв.'!F107+'[1]Водоснаб. 2 кв. '!F107+'[1]Водоснаб. 3 кв.  '!F107+'[1]Водоснаб. 4 кв.  '!F107</f>
        <v>632</v>
      </c>
      <c r="F107" s="64">
        <f>'[1]Водоснаб. 1 кв.'!G107+'[1]Водоснаб. 2 кв. '!G107+'[1]Водоснаб. 3 кв.  '!G107+'[1]Водоснаб. 4 кв.  '!G107</f>
        <v>112.9984</v>
      </c>
      <c r="G107" s="81">
        <f t="shared" si="11"/>
        <v>112.9984</v>
      </c>
      <c r="H107" s="76">
        <v>0</v>
      </c>
      <c r="I107" s="76">
        <f t="shared" si="12"/>
        <v>0</v>
      </c>
      <c r="J107" s="76">
        <f t="shared" si="14"/>
        <v>112.9984</v>
      </c>
      <c r="K107" s="76"/>
      <c r="L107" s="7">
        <f t="shared" si="13"/>
        <v>112.9984</v>
      </c>
      <c r="M107" s="83" t="s">
        <v>180</v>
      </c>
    </row>
    <row r="108" spans="1:13" x14ac:dyDescent="0.25">
      <c r="A108" s="70"/>
      <c r="B108" s="63" t="s">
        <v>15</v>
      </c>
      <c r="C108" s="71" t="s">
        <v>38</v>
      </c>
      <c r="D108" s="90">
        <v>82</v>
      </c>
      <c r="E108" s="64">
        <f>'[1]Водоснаб. 1 кв.'!F108+'[1]Водоснаб. 2 кв. '!F108+'[1]Водоснаб. 3 кв.  '!F108+'[1]Водоснаб. 4 кв.  '!F108</f>
        <v>9</v>
      </c>
      <c r="F108" s="64">
        <f>'[1]Водоснаб. 1 кв.'!G108+'[1]Водоснаб. 2 кв. '!G108+'[1]Водоснаб. 3 кв.  '!G108+'[1]Водоснаб. 4 кв.  '!G108</f>
        <v>1.2734999999999999</v>
      </c>
      <c r="G108" s="81">
        <f t="shared" si="11"/>
        <v>-80.726500000000001</v>
      </c>
      <c r="H108" s="76">
        <f>ROUND(F108/D108*100,1)</f>
        <v>1.6</v>
      </c>
      <c r="I108" s="76">
        <f>-D108*5/100</f>
        <v>-4.0999999999999996</v>
      </c>
      <c r="J108" s="76"/>
      <c r="K108" s="76">
        <f>G108-I108</f>
        <v>-76.626500000000007</v>
      </c>
      <c r="L108" s="7">
        <f>I108+K108</f>
        <v>-80.726500000000001</v>
      </c>
      <c r="M108" s="83" t="s">
        <v>14</v>
      </c>
    </row>
    <row r="109" spans="1:13" x14ac:dyDescent="0.25">
      <c r="A109" s="70"/>
      <c r="B109" s="63" t="s">
        <v>207</v>
      </c>
      <c r="C109" s="71" t="s">
        <v>38</v>
      </c>
      <c r="D109" s="79">
        <v>197</v>
      </c>
      <c r="E109" s="64">
        <f>'[1]Водоснаб. 1 кв.'!F109+'[1]Водоснаб. 2 кв. '!F109+'[1]Водоснаб. 3 кв.  '!F109+'[1]Водоснаб. 4 кв.  '!F109</f>
        <v>648</v>
      </c>
      <c r="F109" s="64">
        <f>'[1]Водоснаб. 1 кв.'!G109+'[1]Водоснаб. 2 кв. '!G109+'[1]Водоснаб. 3 кв.  '!G109+'[1]Водоснаб. 4 кв.  '!G109</f>
        <v>186.68880000000001</v>
      </c>
      <c r="G109" s="81">
        <f t="shared" si="11"/>
        <v>-10.311199999999985</v>
      </c>
      <c r="H109" s="76">
        <f>ROUND(F109/D109*100,1)</f>
        <v>94.8</v>
      </c>
      <c r="I109" s="76">
        <f>D109*5/100</f>
        <v>9.85</v>
      </c>
      <c r="J109" s="76"/>
      <c r="K109" s="76">
        <f>G109-I109</f>
        <v>-20.161199999999987</v>
      </c>
      <c r="L109" s="7">
        <f t="shared" si="13"/>
        <v>30.011199999999988</v>
      </c>
      <c r="M109" s="83" t="s">
        <v>183</v>
      </c>
    </row>
    <row r="110" spans="1:13" hidden="1" x14ac:dyDescent="0.25">
      <c r="A110" s="70"/>
      <c r="B110" s="5" t="s">
        <v>208</v>
      </c>
      <c r="C110" s="71"/>
      <c r="D110" s="79"/>
      <c r="E110" s="64">
        <f>'[1]Водоснаб. 1 кв.'!F110+'[1]Водоснаб. 2 кв. '!F110+'[1]Водоснаб. 3 кв.  '!F110+'[1]Водоснаб. 4 кв.  '!F110</f>
        <v>0</v>
      </c>
      <c r="F110" s="64">
        <f>'[1]Водоснаб. 1 кв.'!G110+'[1]Водоснаб. 2 кв. '!G110+'[1]Водоснаб. 3 кв.  '!G110+'[1]Водоснаб. 4 кв.  '!G110</f>
        <v>0</v>
      </c>
      <c r="G110" s="81">
        <f t="shared" si="11"/>
        <v>0</v>
      </c>
      <c r="H110" s="76"/>
      <c r="I110" s="76">
        <f t="shared" ref="I110:I134" si="15">D110*5/100</f>
        <v>0</v>
      </c>
      <c r="J110" s="76">
        <f>G110-I110</f>
        <v>0</v>
      </c>
      <c r="K110" s="76"/>
      <c r="L110" s="7">
        <f t="shared" si="13"/>
        <v>0</v>
      </c>
      <c r="M110" s="83"/>
    </row>
    <row r="111" spans="1:13" hidden="1" x14ac:dyDescent="0.25">
      <c r="A111" s="70"/>
      <c r="B111" s="63" t="s">
        <v>209</v>
      </c>
      <c r="C111" s="71" t="s">
        <v>38</v>
      </c>
      <c r="D111" s="79"/>
      <c r="E111" s="64">
        <f>'[1]Водоснаб. 1 кв.'!F111+'[1]Водоснаб. 2 кв. '!F111+'[1]Водоснаб. 3 кв.  '!F111+'[1]Водоснаб. 4 кв.  '!F111</f>
        <v>0</v>
      </c>
      <c r="F111" s="64">
        <f>'[1]Водоснаб. 1 кв.'!G111+'[1]Водоснаб. 2 кв. '!G111+'[1]Водоснаб. 3 кв.  '!G111+'[1]Водоснаб. 4 кв.  '!G111</f>
        <v>0</v>
      </c>
      <c r="G111" s="81">
        <f t="shared" si="11"/>
        <v>0</v>
      </c>
      <c r="H111" s="76"/>
      <c r="I111" s="76">
        <f t="shared" si="15"/>
        <v>0</v>
      </c>
      <c r="J111" s="76">
        <f>G111-I111</f>
        <v>0</v>
      </c>
      <c r="K111" s="76"/>
      <c r="L111" s="7">
        <f t="shared" si="13"/>
        <v>0</v>
      </c>
      <c r="M111" s="83"/>
    </row>
    <row r="112" spans="1:13" x14ac:dyDescent="0.25">
      <c r="A112" s="70"/>
      <c r="B112" s="63" t="s">
        <v>156</v>
      </c>
      <c r="C112" s="71" t="s">
        <v>38</v>
      </c>
      <c r="D112" s="79">
        <v>0</v>
      </c>
      <c r="E112" s="64">
        <f>'[1]Водоснаб. 1 кв.'!F112+'[1]Водоснаб. 2 кв. '!F112+'[1]Водоснаб. 3 кв.  '!F112+'[1]Водоснаб. 4 кв.  '!F112</f>
        <v>259</v>
      </c>
      <c r="F112" s="64">
        <f>'[1]Водоснаб. 1 кв.'!G112+'[1]Водоснаб. 2 кв. '!G112+'[1]Водоснаб. 3 кв.  '!G112+'[1]Водоснаб. 4 кв.  '!G112</f>
        <v>42.8127</v>
      </c>
      <c r="G112" s="81">
        <f t="shared" si="11"/>
        <v>42.8127</v>
      </c>
      <c r="H112" s="76">
        <v>100</v>
      </c>
      <c r="I112" s="76">
        <f t="shared" si="15"/>
        <v>0</v>
      </c>
      <c r="J112" s="76">
        <f>G112-I112</f>
        <v>42.8127</v>
      </c>
      <c r="K112" s="76"/>
      <c r="L112" s="7">
        <f t="shared" si="13"/>
        <v>42.8127</v>
      </c>
      <c r="M112" s="83" t="s">
        <v>205</v>
      </c>
    </row>
    <row r="113" spans="1:13" hidden="1" x14ac:dyDescent="0.25">
      <c r="A113" s="70"/>
      <c r="B113" s="63" t="s">
        <v>210</v>
      </c>
      <c r="C113" s="71" t="s">
        <v>38</v>
      </c>
      <c r="D113" s="79">
        <v>0</v>
      </c>
      <c r="E113" s="64">
        <f>'[1]Водоснаб. 1 кв.'!F113+'[1]Водоснаб. 2 кв. '!F113+'[1]Водоснаб. 3 кв.  '!F113+'[1]Водоснаб. 4 кв.  '!F113</f>
        <v>0</v>
      </c>
      <c r="F113" s="64">
        <f>'[1]Водоснаб. 1 кв.'!G113+'[1]Водоснаб. 2 кв. '!G113+'[1]Водоснаб. 3 кв.  '!G113+'[1]Водоснаб. 4 кв.  '!G113</f>
        <v>0</v>
      </c>
      <c r="G113" s="81">
        <f t="shared" si="11"/>
        <v>0</v>
      </c>
      <c r="H113" s="76"/>
      <c r="I113" s="76">
        <f t="shared" si="15"/>
        <v>0</v>
      </c>
      <c r="J113" s="76">
        <f>G113-I113</f>
        <v>0</v>
      </c>
      <c r="K113" s="76"/>
      <c r="L113" s="7">
        <f t="shared" si="13"/>
        <v>0</v>
      </c>
      <c r="M113" s="83"/>
    </row>
    <row r="114" spans="1:13" hidden="1" x14ac:dyDescent="0.25">
      <c r="A114" s="70"/>
      <c r="B114" s="63" t="s">
        <v>211</v>
      </c>
      <c r="C114" s="71" t="s">
        <v>38</v>
      </c>
      <c r="D114" s="79"/>
      <c r="E114" s="64">
        <f>'[1]Водоснаб. 1 кв.'!F114+'[1]Водоснаб. 2 кв. '!F114+'[1]Водоснаб. 3 кв.  '!F114+'[1]Водоснаб. 4 кв.  '!F114</f>
        <v>0</v>
      </c>
      <c r="F114" s="64">
        <f>'[1]Водоснаб. 1 кв.'!G114+'[1]Водоснаб. 2 кв. '!G114+'[1]Водоснаб. 3 кв.  '!G114+'[1]Водоснаб. 4 кв.  '!G114</f>
        <v>0</v>
      </c>
      <c r="G114" s="81">
        <f t="shared" si="11"/>
        <v>0</v>
      </c>
      <c r="H114" s="76"/>
      <c r="I114" s="76">
        <f t="shared" si="15"/>
        <v>0</v>
      </c>
      <c r="J114" s="76"/>
      <c r="K114" s="76"/>
      <c r="L114" s="7">
        <f>I114+K114</f>
        <v>0</v>
      </c>
      <c r="M114" s="83"/>
    </row>
    <row r="115" spans="1:13" hidden="1" x14ac:dyDescent="0.25">
      <c r="A115" s="70"/>
      <c r="B115" s="63" t="s">
        <v>149</v>
      </c>
      <c r="C115" s="71" t="s">
        <v>38</v>
      </c>
      <c r="D115" s="79"/>
      <c r="E115" s="64">
        <f>'[1]Водоснаб. 1 кв.'!F115+'[1]Водоснаб. 2 кв. '!F115+'[1]Водоснаб. 3 кв.  '!F115+'[1]Водоснаб. 4 кв.  '!F115</f>
        <v>0</v>
      </c>
      <c r="F115" s="64">
        <f>'[1]Водоснаб. 1 кв.'!G115+'[1]Водоснаб. 2 кв. '!G115+'[1]Водоснаб. 3 кв.  '!G115+'[1]Водоснаб. 4 кв.  '!G115</f>
        <v>0</v>
      </c>
      <c r="G115" s="81">
        <f t="shared" si="11"/>
        <v>0</v>
      </c>
      <c r="H115" s="76"/>
      <c r="I115" s="76">
        <f t="shared" si="15"/>
        <v>0</v>
      </c>
      <c r="J115" s="76">
        <f t="shared" ref="J115:J134" si="16">G115-I115</f>
        <v>0</v>
      </c>
      <c r="K115" s="76"/>
      <c r="L115" s="7">
        <f t="shared" si="13"/>
        <v>0</v>
      </c>
      <c r="M115" s="83"/>
    </row>
    <row r="116" spans="1:13" hidden="1" x14ac:dyDescent="0.25">
      <c r="A116" s="70"/>
      <c r="B116" s="63" t="s">
        <v>212</v>
      </c>
      <c r="C116" s="71" t="s">
        <v>38</v>
      </c>
      <c r="D116" s="79"/>
      <c r="E116" s="64">
        <f>'[1]Водоснаб. 1 кв.'!F116+'[1]Водоснаб. 2 кв. '!F116+'[1]Водоснаб. 3 кв.  '!F116+'[1]Водоснаб. 4 кв.  '!F116</f>
        <v>0</v>
      </c>
      <c r="F116" s="64">
        <f>'[1]Водоснаб. 1 кв.'!G116+'[1]Водоснаб. 2 кв. '!G116+'[1]Водоснаб. 3 кв.  '!G116+'[1]Водоснаб. 4 кв.  '!G116</f>
        <v>0</v>
      </c>
      <c r="G116" s="81">
        <f t="shared" si="11"/>
        <v>0</v>
      </c>
      <c r="H116" s="76"/>
      <c r="I116" s="76">
        <f t="shared" si="15"/>
        <v>0</v>
      </c>
      <c r="J116" s="76">
        <f t="shared" si="16"/>
        <v>0</v>
      </c>
      <c r="K116" s="76"/>
      <c r="L116" s="7">
        <f t="shared" si="13"/>
        <v>0</v>
      </c>
      <c r="M116" s="83"/>
    </row>
    <row r="117" spans="1:13" hidden="1" x14ac:dyDescent="0.25">
      <c r="A117" s="70"/>
      <c r="B117" s="63" t="s">
        <v>213</v>
      </c>
      <c r="C117" s="71" t="s">
        <v>38</v>
      </c>
      <c r="D117" s="79"/>
      <c r="E117" s="64">
        <f>'[1]Водоснаб. 1 кв.'!F117+'[1]Водоснаб. 2 кв. '!F117+'[1]Водоснаб. 3 кв.  '!F117+'[1]Водоснаб. 4 кв.  '!F117</f>
        <v>-1E-3</v>
      </c>
      <c r="F117" s="64">
        <f>'[1]Водоснаб. 1 кв.'!G117+'[1]Водоснаб. 2 кв. '!G117+'[1]Водоснаб. 3 кв.  '!G117+'[1]Водоснаб. 4 кв.  '!G117</f>
        <v>0</v>
      </c>
      <c r="G117" s="81">
        <f t="shared" si="11"/>
        <v>0</v>
      </c>
      <c r="H117" s="76"/>
      <c r="I117" s="76">
        <f t="shared" si="15"/>
        <v>0</v>
      </c>
      <c r="J117" s="76">
        <f t="shared" si="16"/>
        <v>0</v>
      </c>
      <c r="K117" s="76"/>
      <c r="L117" s="7">
        <f t="shared" si="13"/>
        <v>0</v>
      </c>
      <c r="M117" s="83"/>
    </row>
    <row r="118" spans="1:13" hidden="1" x14ac:dyDescent="0.25">
      <c r="A118" s="70"/>
      <c r="B118" s="63" t="s">
        <v>214</v>
      </c>
      <c r="C118" s="71" t="s">
        <v>38</v>
      </c>
      <c r="D118" s="79"/>
      <c r="E118" s="64">
        <f>'[1]Водоснаб. 1 кв.'!F118+'[1]Водоснаб. 2 кв. '!F118+'[1]Водоснаб. 3 кв.  '!F118+'[1]Водоснаб. 4 кв.  '!F118</f>
        <v>0</v>
      </c>
      <c r="F118" s="64">
        <f>'[1]Водоснаб. 1 кв.'!G118+'[1]Водоснаб. 2 кв. '!G118+'[1]Водоснаб. 3 кв.  '!G118+'[1]Водоснаб. 4 кв.  '!G118</f>
        <v>0</v>
      </c>
      <c r="G118" s="81">
        <f t="shared" si="11"/>
        <v>0</v>
      </c>
      <c r="H118" s="76"/>
      <c r="I118" s="76">
        <f t="shared" si="15"/>
        <v>0</v>
      </c>
      <c r="J118" s="76">
        <f t="shared" si="16"/>
        <v>0</v>
      </c>
      <c r="K118" s="76"/>
      <c r="L118" s="7">
        <f t="shared" si="13"/>
        <v>0</v>
      </c>
      <c r="M118" s="83"/>
    </row>
    <row r="119" spans="1:13" hidden="1" x14ac:dyDescent="0.25">
      <c r="A119" s="70"/>
      <c r="B119" s="63" t="s">
        <v>215</v>
      </c>
      <c r="C119" s="71" t="s">
        <v>38</v>
      </c>
      <c r="D119" s="79"/>
      <c r="E119" s="64">
        <f>'[1]Водоснаб. 1 кв.'!F119+'[1]Водоснаб. 2 кв. '!F119+'[1]Водоснаб. 3 кв.  '!F119+'[1]Водоснаб. 4 кв.  '!F119</f>
        <v>0</v>
      </c>
      <c r="F119" s="64">
        <f>'[1]Водоснаб. 1 кв.'!G119+'[1]Водоснаб. 2 кв. '!G119+'[1]Водоснаб. 3 кв.  '!G119+'[1]Водоснаб. 4 кв.  '!G119</f>
        <v>0</v>
      </c>
      <c r="G119" s="81">
        <f t="shared" si="11"/>
        <v>0</v>
      </c>
      <c r="H119" s="76"/>
      <c r="I119" s="76">
        <f t="shared" si="15"/>
        <v>0</v>
      </c>
      <c r="J119" s="76">
        <f t="shared" si="16"/>
        <v>0</v>
      </c>
      <c r="K119" s="76"/>
      <c r="L119" s="7">
        <f t="shared" si="13"/>
        <v>0</v>
      </c>
      <c r="M119" s="83"/>
    </row>
    <row r="120" spans="1:13" x14ac:dyDescent="0.25">
      <c r="A120" s="70"/>
      <c r="B120" s="63" t="s">
        <v>216</v>
      </c>
      <c r="C120" s="71" t="s">
        <v>38</v>
      </c>
      <c r="D120" s="79"/>
      <c r="E120" s="64">
        <f>'[1]Водоснаб. 1 кв.'!F120+'[1]Водоснаб. 2 кв. '!F120+'[1]Водоснаб. 3 кв.  '!F120+'[1]Водоснаб. 4 кв.  '!F120</f>
        <v>2300</v>
      </c>
      <c r="F120" s="64">
        <f>'[1]Водоснаб. 1 кв.'!G120+'[1]Водоснаб. 2 кв. '!G120+'[1]Водоснаб. 3 кв.  '!G120+'[1]Водоснаб. 4 кв.  '!G120</f>
        <v>432.98790000000002</v>
      </c>
      <c r="G120" s="81">
        <f t="shared" si="11"/>
        <v>432.98790000000002</v>
      </c>
      <c r="H120" s="76">
        <v>100</v>
      </c>
      <c r="I120" s="76">
        <f t="shared" si="15"/>
        <v>0</v>
      </c>
      <c r="J120" s="76">
        <f t="shared" si="16"/>
        <v>432.98790000000002</v>
      </c>
      <c r="K120" s="76"/>
      <c r="L120" s="7">
        <f t="shared" si="13"/>
        <v>432.98790000000002</v>
      </c>
      <c r="M120" s="83" t="s">
        <v>205</v>
      </c>
    </row>
    <row r="121" spans="1:13" x14ac:dyDescent="0.25">
      <c r="A121" s="70"/>
      <c r="B121" s="63" t="s">
        <v>146</v>
      </c>
      <c r="C121" s="71" t="s">
        <v>38</v>
      </c>
      <c r="D121" s="79"/>
      <c r="E121" s="64">
        <f>'[1]Водоснаб. 1 кв.'!F121+'[1]Водоснаб. 2 кв. '!F121+'[1]Водоснаб. 3 кв.  '!F121+'[1]Водоснаб. 4 кв.  '!F121</f>
        <v>1950</v>
      </c>
      <c r="F121" s="64">
        <f>'[1]Водоснаб. 1 кв.'!G121+'[1]Водоснаб. 2 кв. '!G121+'[1]Водоснаб. 3 кв.  '!G121+'[1]Водоснаб. 4 кв.  '!G121</f>
        <v>561.79500000000007</v>
      </c>
      <c r="G121" s="81">
        <f t="shared" si="11"/>
        <v>561.79500000000007</v>
      </c>
      <c r="H121" s="76">
        <v>100</v>
      </c>
      <c r="I121" s="76">
        <f t="shared" si="15"/>
        <v>0</v>
      </c>
      <c r="J121" s="76">
        <f t="shared" si="16"/>
        <v>561.79500000000007</v>
      </c>
      <c r="K121" s="76"/>
      <c r="L121" s="7">
        <v>0</v>
      </c>
      <c r="M121" s="83" t="s">
        <v>205</v>
      </c>
    </row>
    <row r="122" spans="1:13" hidden="1" x14ac:dyDescent="0.25">
      <c r="A122" s="70"/>
      <c r="B122" s="63" t="s">
        <v>217</v>
      </c>
      <c r="C122" s="71" t="s">
        <v>38</v>
      </c>
      <c r="D122" s="79">
        <v>0</v>
      </c>
      <c r="E122" s="64">
        <f>'[1]Водоснаб. 1 кв.'!F122+'[1]Водоснаб. 2 кв. '!F122+'[1]Водоснаб. 3 кв.  '!F122+'[1]Водоснаб. 4 кв.  '!F122</f>
        <v>0</v>
      </c>
      <c r="F122" s="64">
        <f>'[1]Водоснаб. 1 кв.'!G122+'[1]Водоснаб. 2 кв. '!G122+'[1]Водоснаб. 3 кв.  '!G122+'[1]Водоснаб. 4 кв.  '!G122</f>
        <v>0</v>
      </c>
      <c r="G122" s="81">
        <f t="shared" si="11"/>
        <v>0</v>
      </c>
      <c r="H122" s="76"/>
      <c r="I122" s="76">
        <f t="shared" si="15"/>
        <v>0</v>
      </c>
      <c r="J122" s="76">
        <f t="shared" si="16"/>
        <v>0</v>
      </c>
      <c r="K122" s="76"/>
      <c r="L122" s="7">
        <f t="shared" si="13"/>
        <v>0</v>
      </c>
      <c r="M122" s="83"/>
    </row>
    <row r="123" spans="1:13" hidden="1" x14ac:dyDescent="0.25">
      <c r="A123" s="70"/>
      <c r="B123" s="63" t="s">
        <v>152</v>
      </c>
      <c r="C123" s="71" t="s">
        <v>38</v>
      </c>
      <c r="D123" s="79">
        <v>0</v>
      </c>
      <c r="E123" s="64">
        <f>'[1]Водоснаб. 1 кв.'!F123+'[1]Водоснаб. 2 кв. '!F123+'[1]Водоснаб. 3 кв.  '!F123+'[1]Водоснаб. 4 кв.  '!F123</f>
        <v>0</v>
      </c>
      <c r="F123" s="64">
        <f>'[1]Водоснаб. 1 кв.'!G123+'[1]Водоснаб. 2 кв. '!G123+'[1]Водоснаб. 3 кв.  '!G123+'[1]Водоснаб. 4 кв.  '!G123</f>
        <v>0</v>
      </c>
      <c r="G123" s="81">
        <f t="shared" si="11"/>
        <v>0</v>
      </c>
      <c r="H123" s="76"/>
      <c r="I123" s="76">
        <f t="shared" si="15"/>
        <v>0</v>
      </c>
      <c r="J123" s="76">
        <f t="shared" si="16"/>
        <v>0</v>
      </c>
      <c r="K123" s="76"/>
      <c r="L123" s="7">
        <f t="shared" si="13"/>
        <v>0</v>
      </c>
      <c r="M123" s="83"/>
    </row>
    <row r="124" spans="1:13" hidden="1" x14ac:dyDescent="0.25">
      <c r="A124" s="70"/>
      <c r="B124" s="63" t="s">
        <v>218</v>
      </c>
      <c r="C124" s="71" t="s">
        <v>38</v>
      </c>
      <c r="D124" s="79"/>
      <c r="E124" s="64">
        <f>'[1]Водоснаб. 1 кв.'!F124+'[1]Водоснаб. 2 кв. '!F124+'[1]Водоснаб. 3 кв.  '!F124+'[1]Водоснаб. 4 кв.  '!F124</f>
        <v>0</v>
      </c>
      <c r="F124" s="64">
        <f>'[1]Водоснаб. 1 кв.'!G124+'[1]Водоснаб. 2 кв. '!G124+'[1]Водоснаб. 3 кв.  '!G124+'[1]Водоснаб. 4 кв.  '!G124</f>
        <v>0</v>
      </c>
      <c r="G124" s="81">
        <f t="shared" si="11"/>
        <v>0</v>
      </c>
      <c r="H124" s="76">
        <v>0</v>
      </c>
      <c r="I124" s="76">
        <f t="shared" si="15"/>
        <v>0</v>
      </c>
      <c r="J124" s="76">
        <f t="shared" si="16"/>
        <v>0</v>
      </c>
      <c r="K124" s="76"/>
      <c r="L124" s="7">
        <f t="shared" si="13"/>
        <v>0</v>
      </c>
      <c r="M124" s="83"/>
    </row>
    <row r="125" spans="1:13" x14ac:dyDescent="0.25">
      <c r="A125" s="70"/>
      <c r="B125" s="63" t="s">
        <v>25</v>
      </c>
      <c r="C125" s="71" t="s">
        <v>38</v>
      </c>
      <c r="D125" s="79">
        <v>0</v>
      </c>
      <c r="E125" s="64">
        <f>'[1]Водоснаб. 1 кв.'!F125+'[1]Водоснаб. 2 кв. '!F125+'[1]Водоснаб. 3 кв.  '!F125+'[1]Водоснаб. 4 кв.  '!F125</f>
        <v>33525</v>
      </c>
      <c r="F125" s="64">
        <f>'[1]Водоснаб. 1 кв.'!G125+'[1]Водоснаб. 2 кв. '!G125+'[1]Водоснаб. 3 кв.  '!G125+'[1]Водоснаб. 4 кв.  '!G125</f>
        <v>6818.9443000000001</v>
      </c>
      <c r="G125" s="81">
        <f t="shared" si="11"/>
        <v>6818.9443000000001</v>
      </c>
      <c r="H125" s="76">
        <v>100</v>
      </c>
      <c r="I125" s="76">
        <f t="shared" si="15"/>
        <v>0</v>
      </c>
      <c r="J125" s="76">
        <f t="shared" si="16"/>
        <v>6818.9443000000001</v>
      </c>
      <c r="K125" s="76"/>
      <c r="L125" s="7">
        <f t="shared" si="13"/>
        <v>6818.9443000000001</v>
      </c>
      <c r="M125" s="83" t="s">
        <v>205</v>
      </c>
    </row>
    <row r="126" spans="1:13" x14ac:dyDescent="0.25">
      <c r="A126" s="70"/>
      <c r="B126" s="63" t="s">
        <v>13</v>
      </c>
      <c r="C126" s="71" t="s">
        <v>38</v>
      </c>
      <c r="D126" s="90">
        <v>155</v>
      </c>
      <c r="E126" s="64">
        <f>'[1]Водоснаб. 1 кв.'!F126+'[1]Водоснаб. 2 кв. '!F126+'[1]Водоснаб. 3 кв.  '!F126+'[1]Водоснаб. 4 кв.  '!F126</f>
        <v>7758</v>
      </c>
      <c r="F126" s="64">
        <f>'[1]Водоснаб. 1 кв.'!G126+'[1]Водоснаб. 2 кв. '!G126+'[1]Водоснаб. 3 кв.  '!G126+'[1]Водоснаб. 4 кв.  '!G126</f>
        <v>1660.6763999999998</v>
      </c>
      <c r="G126" s="81">
        <f t="shared" si="11"/>
        <v>1505.6763999999998</v>
      </c>
      <c r="H126" s="76">
        <f>ROUND(F126/D126*100,1)-100</f>
        <v>971.40000000000009</v>
      </c>
      <c r="I126" s="76">
        <f t="shared" si="15"/>
        <v>7.75</v>
      </c>
      <c r="J126" s="76">
        <f t="shared" si="16"/>
        <v>1497.9263999999998</v>
      </c>
      <c r="K126" s="76"/>
      <c r="L126" s="7">
        <f t="shared" si="13"/>
        <v>1505.6763999999998</v>
      </c>
      <c r="M126" s="83" t="s">
        <v>205</v>
      </c>
    </row>
    <row r="127" spans="1:13" hidden="1" x14ac:dyDescent="0.25">
      <c r="A127" s="70"/>
      <c r="B127" s="63" t="s">
        <v>219</v>
      </c>
      <c r="C127" s="71" t="s">
        <v>38</v>
      </c>
      <c r="D127" s="79">
        <v>0</v>
      </c>
      <c r="E127" s="64">
        <f>'[1]Водоснаб. 1 кв.'!F127+'[1]Водоснаб. 2 кв. '!F127+'[1]Водоснаб. 3 кв.  '!F127+'[1]Водоснаб. 4 кв.  '!F127</f>
        <v>0</v>
      </c>
      <c r="F127" s="64">
        <f>'[1]Водоснаб. 1 кв.'!G127+'[1]Водоснаб. 2 кв. '!G127+'[1]Водоснаб. 3 кв.  '!G127+'[1]Водоснаб. 4 кв.  '!G127</f>
        <v>0</v>
      </c>
      <c r="G127" s="81">
        <f t="shared" si="11"/>
        <v>0</v>
      </c>
      <c r="H127" s="76">
        <v>100</v>
      </c>
      <c r="I127" s="76">
        <f t="shared" si="15"/>
        <v>0</v>
      </c>
      <c r="J127" s="76">
        <f t="shared" si="16"/>
        <v>0</v>
      </c>
      <c r="K127" s="76"/>
      <c r="L127" s="7">
        <f t="shared" si="13"/>
        <v>0</v>
      </c>
      <c r="M127" s="83"/>
    </row>
    <row r="128" spans="1:13" x14ac:dyDescent="0.25">
      <c r="A128" s="70"/>
      <c r="B128" s="63" t="s">
        <v>158</v>
      </c>
      <c r="C128" s="71" t="s">
        <v>38</v>
      </c>
      <c r="D128" s="79"/>
      <c r="E128" s="64">
        <f>'[1]Водоснаб. 1 кв.'!F128+'[1]Водоснаб. 2 кв. '!F128+'[1]Водоснаб. 3 кв.  '!F128+'[1]Водоснаб. 4 кв.  '!F128</f>
        <v>4967</v>
      </c>
      <c r="F128" s="64">
        <f>'[1]Водоснаб. 1 кв.'!G128+'[1]Водоснаб. 2 кв. '!G128+'[1]Водоснаб. 3 кв.  '!G128+'[1]Водоснаб. 4 кв.  '!G128</f>
        <v>699.13400000000001</v>
      </c>
      <c r="G128" s="81">
        <f t="shared" si="11"/>
        <v>699.13400000000001</v>
      </c>
      <c r="H128" s="76">
        <v>100</v>
      </c>
      <c r="I128" s="76">
        <f t="shared" si="15"/>
        <v>0</v>
      </c>
      <c r="J128" s="76">
        <f t="shared" si="16"/>
        <v>699.13400000000001</v>
      </c>
      <c r="K128" s="76"/>
      <c r="L128" s="7">
        <f t="shared" si="13"/>
        <v>699.13400000000001</v>
      </c>
      <c r="M128" s="83" t="s">
        <v>205</v>
      </c>
    </row>
    <row r="129" spans="1:13" hidden="1" x14ac:dyDescent="0.25">
      <c r="A129" s="70"/>
      <c r="B129" s="63" t="s">
        <v>153</v>
      </c>
      <c r="C129" s="71" t="s">
        <v>38</v>
      </c>
      <c r="D129" s="79"/>
      <c r="E129" s="64">
        <f>'[1]Водоснаб. 1 кв.'!F129+'[1]Водоснаб. 2 кв. '!F129+'[1]Водоснаб. 3 кв.  '!F129+'[1]Водоснаб. 4 кв.  '!F129</f>
        <v>0</v>
      </c>
      <c r="F129" s="64">
        <f>'[1]Водоснаб. 1 кв.'!G129+'[1]Водоснаб. 2 кв. '!G129+'[1]Водоснаб. 3 кв.  '!G129+'[1]Водоснаб. 4 кв.  '!G129</f>
        <v>0</v>
      </c>
      <c r="G129" s="81">
        <f t="shared" si="11"/>
        <v>0</v>
      </c>
      <c r="H129" s="76">
        <v>0</v>
      </c>
      <c r="I129" s="76">
        <f t="shared" si="15"/>
        <v>0</v>
      </c>
      <c r="J129" s="76">
        <f t="shared" si="16"/>
        <v>0</v>
      </c>
      <c r="K129" s="76"/>
      <c r="L129" s="7">
        <f t="shared" si="13"/>
        <v>0</v>
      </c>
      <c r="M129" s="83"/>
    </row>
    <row r="130" spans="1:13" hidden="1" x14ac:dyDescent="0.25">
      <c r="A130" s="70"/>
      <c r="B130" s="63" t="s">
        <v>220</v>
      </c>
      <c r="C130" s="71" t="s">
        <v>38</v>
      </c>
      <c r="D130" s="79"/>
      <c r="E130" s="64">
        <f>'[1]Водоснаб. 1 кв.'!F130+'[1]Водоснаб. 2 кв. '!F130+'[1]Водоснаб. 3 кв.  '!F130+'[1]Водоснаб. 4 кв.  '!F130</f>
        <v>0</v>
      </c>
      <c r="F130" s="64">
        <f>'[1]Водоснаб. 1 кв.'!G130+'[1]Водоснаб. 2 кв. '!G130+'[1]Водоснаб. 3 кв.  '!G130+'[1]Водоснаб. 4 кв.  '!G130</f>
        <v>0</v>
      </c>
      <c r="G130" s="81">
        <f t="shared" si="11"/>
        <v>0</v>
      </c>
      <c r="H130" s="76">
        <v>0</v>
      </c>
      <c r="I130" s="76">
        <f t="shared" si="15"/>
        <v>0</v>
      </c>
      <c r="J130" s="76">
        <f t="shared" si="16"/>
        <v>0</v>
      </c>
      <c r="K130" s="76"/>
      <c r="L130" s="7">
        <f t="shared" si="13"/>
        <v>0</v>
      </c>
      <c r="M130" s="83"/>
    </row>
    <row r="131" spans="1:13" hidden="1" x14ac:dyDescent="0.25">
      <c r="A131" s="70"/>
      <c r="B131" s="63" t="s">
        <v>221</v>
      </c>
      <c r="C131" s="71" t="s">
        <v>38</v>
      </c>
      <c r="D131" s="79"/>
      <c r="E131" s="64">
        <f>'[1]Водоснаб. 1 кв.'!F131+'[1]Водоснаб. 2 кв. '!F131+'[1]Водоснаб. 3 кв.  '!F131+'[1]Водоснаб. 4 кв.  '!F131</f>
        <v>0</v>
      </c>
      <c r="F131" s="64">
        <f>'[1]Водоснаб. 1 кв.'!G131+'[1]Водоснаб. 2 кв. '!G131+'[1]Водоснаб. 3 кв.  '!G131+'[1]Водоснаб. 4 кв.  '!G131</f>
        <v>0</v>
      </c>
      <c r="G131" s="81">
        <f t="shared" si="11"/>
        <v>0</v>
      </c>
      <c r="H131" s="76">
        <v>0</v>
      </c>
      <c r="I131" s="76">
        <f t="shared" si="15"/>
        <v>0</v>
      </c>
      <c r="J131" s="76">
        <f t="shared" si="16"/>
        <v>0</v>
      </c>
      <c r="K131" s="76"/>
      <c r="L131" s="7">
        <f t="shared" si="13"/>
        <v>0</v>
      </c>
      <c r="M131" s="83"/>
    </row>
    <row r="132" spans="1:13" x14ac:dyDescent="0.25">
      <c r="A132" s="70"/>
      <c r="B132" s="63" t="s">
        <v>159</v>
      </c>
      <c r="C132" s="71" t="s">
        <v>38</v>
      </c>
      <c r="D132" s="79">
        <v>526</v>
      </c>
      <c r="E132" s="64">
        <f>'[1]Водоснаб. 1 кв.'!F132+'[1]Водоснаб. 2 кв. '!F132+'[1]Водоснаб. 3 кв.  '!F132+'[1]Водоснаб. 4 кв.  '!F132</f>
        <v>498366</v>
      </c>
      <c r="F132" s="64">
        <f>'[1]Водоснаб. 1 кв.'!G132+'[1]Водоснаб. 2 кв. '!G132+'[1]Водоснаб. 3 кв.  '!G132+'[1]Водоснаб. 4 кв.  '!G132</f>
        <v>89981.405900000012</v>
      </c>
      <c r="G132" s="81">
        <f t="shared" si="11"/>
        <v>89455.405900000012</v>
      </c>
      <c r="H132" s="76">
        <f>ROUND(F132/D132*100,1)-100</f>
        <v>17006.7</v>
      </c>
      <c r="I132" s="76">
        <f t="shared" si="15"/>
        <v>26.3</v>
      </c>
      <c r="J132" s="76">
        <f t="shared" si="16"/>
        <v>89429.10590000001</v>
      </c>
      <c r="K132" s="76"/>
      <c r="L132" s="7">
        <f t="shared" si="13"/>
        <v>89455.405900000012</v>
      </c>
      <c r="M132" s="83" t="s">
        <v>160</v>
      </c>
    </row>
    <row r="133" spans="1:13" x14ac:dyDescent="0.25">
      <c r="A133" s="70"/>
      <c r="B133" s="63" t="s">
        <v>222</v>
      </c>
      <c r="C133" s="71" t="s">
        <v>38</v>
      </c>
      <c r="D133" s="79">
        <v>45</v>
      </c>
      <c r="E133" s="64">
        <f>'[1]Водоснаб. 1 кв.'!F133+'[1]Водоснаб. 2 кв. '!F133+'[1]Водоснаб. 3 кв.  '!F133+'[1]Водоснаб. 4 кв.  '!F133</f>
        <v>11973</v>
      </c>
      <c r="F133" s="64">
        <f>'[1]Водоснаб. 1 кв.'!G133+'[1]Водоснаб. 2 кв. '!G133+'[1]Водоснаб. 3 кв.  '!G133+'[1]Водоснаб. 4 кв.  '!G133</f>
        <v>2081.7004000000002</v>
      </c>
      <c r="G133" s="81">
        <f t="shared" si="11"/>
        <v>2036.7004000000002</v>
      </c>
      <c r="H133" s="76">
        <f>ROUND(F133/D133*100,1)-100</f>
        <v>4526</v>
      </c>
      <c r="I133" s="76">
        <f t="shared" si="15"/>
        <v>2.25</v>
      </c>
      <c r="J133" s="76">
        <f t="shared" si="16"/>
        <v>2034.4504000000002</v>
      </c>
      <c r="K133" s="76"/>
      <c r="L133" s="7">
        <f t="shared" si="13"/>
        <v>2036.7004000000002</v>
      </c>
      <c r="M133" s="83" t="s">
        <v>223</v>
      </c>
    </row>
    <row r="134" spans="1:13" hidden="1" x14ac:dyDescent="0.25">
      <c r="A134" s="84">
        <v>7</v>
      </c>
      <c r="B134" s="85" t="s">
        <v>224</v>
      </c>
      <c r="C134" s="71" t="s">
        <v>38</v>
      </c>
      <c r="D134" s="86">
        <v>0</v>
      </c>
      <c r="E134" s="73">
        <f>ROUND(D134/12,2)</f>
        <v>0</v>
      </c>
      <c r="F134" s="94">
        <f>'[1]Водоснаб. 1 кв.'!G134+'[1]Водоснаб. 2 кв. '!G134+'[1]Водоснаб. 3 кв.  '!G134+'[1]Водоснаб. 4 кв.  '!G134</f>
        <v>0</v>
      </c>
      <c r="G134" s="81">
        <f t="shared" si="11"/>
        <v>0</v>
      </c>
      <c r="H134" s="76"/>
      <c r="I134" s="76">
        <f t="shared" si="15"/>
        <v>0</v>
      </c>
      <c r="J134" s="76">
        <f t="shared" si="16"/>
        <v>0</v>
      </c>
      <c r="K134" s="76"/>
      <c r="L134" s="7">
        <f t="shared" si="13"/>
        <v>0</v>
      </c>
      <c r="M134" s="83"/>
    </row>
    <row r="135" spans="1:13" hidden="1" x14ac:dyDescent="0.25">
      <c r="A135" s="70"/>
      <c r="B135" s="63" t="s">
        <v>225</v>
      </c>
      <c r="C135" s="71" t="s">
        <v>38</v>
      </c>
      <c r="D135" s="79"/>
      <c r="E135" s="64"/>
      <c r="F135" s="94"/>
      <c r="G135" s="81"/>
      <c r="H135" s="76"/>
      <c r="I135" s="76"/>
      <c r="J135" s="76"/>
      <c r="K135" s="76"/>
      <c r="L135" s="7">
        <f t="shared" si="13"/>
        <v>0</v>
      </c>
      <c r="M135" s="83"/>
    </row>
    <row r="136" spans="1:13" hidden="1" x14ac:dyDescent="0.25">
      <c r="A136" s="70" t="s">
        <v>226</v>
      </c>
      <c r="B136" s="63" t="s">
        <v>227</v>
      </c>
      <c r="C136" s="71" t="s">
        <v>38</v>
      </c>
      <c r="D136" s="79">
        <v>0</v>
      </c>
      <c r="E136" s="94">
        <f>'[1]Водоснаб. 1 кв.'!F136+'[1]Водоснаб. 2 кв. '!F136+'[1]Водоснаб. 3 кв.  '!F136+'[1]Водоснаб. 4 кв.  '!F136</f>
        <v>0</v>
      </c>
      <c r="F136" s="94">
        <f>'[1]Водоснаб. 1 кв.'!G136+'[1]Водоснаб. 2 кв. '!G136+'[1]Водоснаб. 3 кв.  '!G136+'[1]Водоснаб. 4 кв.  '!G136</f>
        <v>0</v>
      </c>
      <c r="G136" s="81"/>
      <c r="H136" s="76"/>
      <c r="I136" s="76">
        <f>D136*5/100</f>
        <v>0</v>
      </c>
      <c r="J136" s="76">
        <f>G136-I136</f>
        <v>0</v>
      </c>
      <c r="K136" s="76"/>
      <c r="L136" s="7">
        <f t="shared" si="13"/>
        <v>0</v>
      </c>
      <c r="M136" s="83"/>
    </row>
    <row r="137" spans="1:13" hidden="1" x14ac:dyDescent="0.25">
      <c r="A137" s="70" t="s">
        <v>228</v>
      </c>
      <c r="B137" s="63" t="s">
        <v>17</v>
      </c>
      <c r="C137" s="71" t="s">
        <v>38</v>
      </c>
      <c r="D137" s="79">
        <v>0</v>
      </c>
      <c r="E137" s="94">
        <f>'[1]Водоснаб. 1 кв.'!F137+'[1]Водоснаб. 2 кв. '!F137+'[1]Водоснаб. 3 кв.  '!F137+'[1]Водоснаб. 4 кв.  '!F137</f>
        <v>0</v>
      </c>
      <c r="F137" s="94">
        <f>'[1]Водоснаб. 1 кв.'!G137+'[1]Водоснаб. 2 кв. '!G137+'[1]Водоснаб. 3 кв.  '!G137+'[1]Водоснаб. 4 кв.  '!G137</f>
        <v>0</v>
      </c>
      <c r="G137" s="81"/>
      <c r="H137" s="76"/>
      <c r="I137" s="76">
        <f>D137*5/100</f>
        <v>0</v>
      </c>
      <c r="J137" s="76">
        <f>G137-I137</f>
        <v>0</v>
      </c>
      <c r="K137" s="76"/>
      <c r="L137" s="7">
        <f t="shared" si="13"/>
        <v>0</v>
      </c>
      <c r="M137" s="83"/>
    </row>
    <row r="138" spans="1:13" hidden="1" x14ac:dyDescent="0.25">
      <c r="A138" s="70" t="s">
        <v>229</v>
      </c>
      <c r="B138" s="63" t="s">
        <v>230</v>
      </c>
      <c r="C138" s="71" t="s">
        <v>38</v>
      </c>
      <c r="D138" s="79">
        <v>0</v>
      </c>
      <c r="E138" s="94">
        <f>'[1]Водоснаб. 1 кв.'!F138+'[1]Водоснаб. 2 кв. '!F138+'[1]Водоснаб. 3 кв.  '!F138+'[1]Водоснаб. 4 кв.  '!F138</f>
        <v>0</v>
      </c>
      <c r="F138" s="94">
        <f>'[1]Водоснаб. 1 кв.'!G138+'[1]Водоснаб. 2 кв. '!G138+'[1]Водоснаб. 3 кв.  '!G138+'[1]Водоснаб. 4 кв.  '!G138</f>
        <v>0</v>
      </c>
      <c r="G138" s="81"/>
      <c r="H138" s="76"/>
      <c r="I138" s="76">
        <f>D138*5/100</f>
        <v>0</v>
      </c>
      <c r="J138" s="76">
        <f>G138-I138</f>
        <v>0</v>
      </c>
      <c r="K138" s="76"/>
      <c r="L138" s="7">
        <f t="shared" si="13"/>
        <v>0</v>
      </c>
      <c r="M138" s="83"/>
    </row>
    <row r="139" spans="1:13" hidden="1" x14ac:dyDescent="0.25">
      <c r="A139" s="70" t="s">
        <v>231</v>
      </c>
      <c r="B139" s="63" t="s">
        <v>232</v>
      </c>
      <c r="C139" s="71" t="s">
        <v>38</v>
      </c>
      <c r="D139" s="79">
        <v>0</v>
      </c>
      <c r="E139" s="94">
        <f>'[1]Водоснаб. 1 кв.'!F139+'[1]Водоснаб. 2 кв. '!F139+'[1]Водоснаб. 3 кв.  '!F139+'[1]Водоснаб. 4 кв.  '!F139</f>
        <v>0</v>
      </c>
      <c r="F139" s="94">
        <f>'[1]Водоснаб. 1 кв.'!G139+'[1]Водоснаб. 2 кв. '!G139+'[1]Водоснаб. 3 кв.  '!G139+'[1]Водоснаб. 4 кв.  '!G139</f>
        <v>0</v>
      </c>
      <c r="G139" s="81"/>
      <c r="H139" s="76"/>
      <c r="I139" s="76">
        <f>D139*5/100</f>
        <v>0</v>
      </c>
      <c r="J139" s="76">
        <f>G139-I139</f>
        <v>0</v>
      </c>
      <c r="K139" s="76"/>
      <c r="L139" s="7">
        <f t="shared" si="13"/>
        <v>0</v>
      </c>
      <c r="M139" s="83"/>
    </row>
    <row r="140" spans="1:13" hidden="1" x14ac:dyDescent="0.25">
      <c r="A140" s="70" t="s">
        <v>233</v>
      </c>
      <c r="B140" s="63" t="s">
        <v>234</v>
      </c>
      <c r="C140" s="71" t="s">
        <v>38</v>
      </c>
      <c r="D140" s="79">
        <v>0</v>
      </c>
      <c r="E140" s="94">
        <f>'[1]Водоснаб. 1 кв.'!F140+'[1]Водоснаб. 2 кв. '!F140+'[1]Водоснаб. 3 кв.  '!F140+'[1]Водоснаб. 4 кв.  '!F140</f>
        <v>0</v>
      </c>
      <c r="F140" s="94">
        <f>'[1]Водоснаб. 1 кв.'!G140+'[1]Водоснаб. 2 кв. '!G140+'[1]Водоснаб. 3 кв.  '!G140+'[1]Водоснаб. 4 кв.  '!G140</f>
        <v>0</v>
      </c>
      <c r="G140" s="81"/>
      <c r="H140" s="76"/>
      <c r="I140" s="76">
        <f>D140*5/100</f>
        <v>0</v>
      </c>
      <c r="J140" s="76">
        <f>G140-I140</f>
        <v>0</v>
      </c>
      <c r="K140" s="76"/>
      <c r="L140" s="7">
        <f t="shared" si="13"/>
        <v>0</v>
      </c>
      <c r="M140" s="83"/>
    </row>
    <row r="141" spans="1:13" hidden="1" x14ac:dyDescent="0.25">
      <c r="A141" s="70" t="s">
        <v>235</v>
      </c>
      <c r="B141" s="63" t="s">
        <v>236</v>
      </c>
      <c r="C141" s="71" t="s">
        <v>38</v>
      </c>
      <c r="D141" s="79">
        <v>0</v>
      </c>
      <c r="E141" s="94">
        <f>'[1]Водоснаб. 1 кв.'!F141+'[1]Водоснаб. 2 кв. '!F141+'[1]Водоснаб. 3 кв.  '!F141+'[1]Водоснаб. 4 кв.  '!F141</f>
        <v>0</v>
      </c>
      <c r="F141" s="94">
        <f>'[1]Водоснаб. 1 кв.'!G141+'[1]Водоснаб. 2 кв. '!G141+'[1]Водоснаб. 3 кв.  '!G141+'[1]Водоснаб. 4 кв.  '!G141</f>
        <v>0</v>
      </c>
      <c r="G141" s="109"/>
      <c r="H141" s="76"/>
      <c r="I141" s="76"/>
      <c r="J141" s="76"/>
      <c r="K141" s="76"/>
      <c r="L141" s="7"/>
      <c r="M141" s="83"/>
    </row>
    <row r="142" spans="1:13" hidden="1" x14ac:dyDescent="0.25">
      <c r="A142" s="70" t="s">
        <v>237</v>
      </c>
      <c r="B142" s="63" t="s">
        <v>238</v>
      </c>
      <c r="C142" s="71" t="s">
        <v>38</v>
      </c>
      <c r="D142" s="79"/>
      <c r="E142" s="64">
        <f>ROUND(D142/12,2)</f>
        <v>0</v>
      </c>
      <c r="F142" s="94">
        <f>'[1]Водоснаб. 1 кв.'!G142+'[1]Водоснаб. 2 кв. '!G142+'[1]Водоснаб. 3 кв.  '!G142+'[1]Водоснаб. 4 кв.  '!G142</f>
        <v>0</v>
      </c>
      <c r="G142" s="109"/>
      <c r="H142" s="76"/>
      <c r="I142" s="76"/>
      <c r="J142" s="76"/>
      <c r="K142" s="76"/>
      <c r="L142" s="7"/>
      <c r="M142" s="83"/>
    </row>
    <row r="143" spans="1:13" hidden="1" x14ac:dyDescent="0.25">
      <c r="A143" s="70"/>
      <c r="B143" s="63" t="s">
        <v>239</v>
      </c>
      <c r="C143" s="71" t="s">
        <v>38</v>
      </c>
      <c r="D143" s="79"/>
      <c r="E143" s="94">
        <f>'[1]Водоснаб. 1 кв.'!F143+'[1]Водоснаб. 2 кв. '!F143+'[1]Водоснаб. 3 кв.  '!F143+'[1]Водоснаб. 4 кв.  '!F143</f>
        <v>0</v>
      </c>
      <c r="F143" s="94">
        <f>'[1]Водоснаб. 1 кв.'!G143+'[1]Водоснаб. 2 кв. '!G143+'[1]Водоснаб. 3 кв.  '!G143+'[1]Водоснаб. 4 кв.  '!G143</f>
        <v>0</v>
      </c>
      <c r="G143" s="109"/>
      <c r="H143" s="76"/>
      <c r="I143" s="76"/>
      <c r="J143" s="76"/>
      <c r="K143" s="76"/>
      <c r="L143" s="7"/>
      <c r="M143" s="83"/>
    </row>
    <row r="144" spans="1:13" hidden="1" x14ac:dyDescent="0.25">
      <c r="A144" s="70"/>
      <c r="B144" s="63" t="s">
        <v>240</v>
      </c>
      <c r="C144" s="71" t="s">
        <v>38</v>
      </c>
      <c r="D144" s="79">
        <v>0</v>
      </c>
      <c r="E144" s="94">
        <f>'[1]Водоснаб. 1 кв.'!F144+'[1]Водоснаб. 2 кв. '!F144+'[1]Водоснаб. 3 кв.  '!F144+'[1]Водоснаб. 4 кв.  '!F144</f>
        <v>0</v>
      </c>
      <c r="F144" s="94">
        <f>'[1]Водоснаб. 1 кв.'!G144+'[1]Водоснаб. 2 кв. '!G144+'[1]Водоснаб. 3 кв.  '!G144+'[1]Водоснаб. 4 кв.  '!G144</f>
        <v>0</v>
      </c>
      <c r="G144" s="109"/>
      <c r="H144" s="76"/>
      <c r="I144" s="76"/>
      <c r="J144" s="76"/>
      <c r="K144" s="76"/>
      <c r="L144" s="7"/>
      <c r="M144" s="83"/>
    </row>
    <row r="145" spans="1:13" hidden="1" x14ac:dyDescent="0.25">
      <c r="A145" s="84">
        <v>8</v>
      </c>
      <c r="B145" s="85" t="s">
        <v>241</v>
      </c>
      <c r="C145" s="71" t="s">
        <v>38</v>
      </c>
      <c r="D145" s="86">
        <v>0</v>
      </c>
      <c r="E145" s="94">
        <f>'[1]Водоснаб. 1 кв.'!F145+'[1]Водоснаб. 2 кв. '!F145+'[1]Водоснаб. 3 кв.  '!F145+'[1]Водоснаб. 4 кв.  '!F145</f>
        <v>0</v>
      </c>
      <c r="F145" s="94">
        <f>'[1]Водоснаб. 1 кв.'!G145+'[1]Водоснаб. 2 кв. '!G145+'[1]Водоснаб. 3 кв.  '!G145+'[1]Водоснаб. 4 кв.  '!G145</f>
        <v>0</v>
      </c>
      <c r="G145" s="102">
        <f>'[1]Водоснаб. 1 кв.'!H145+'[1]Водоснаб. 2 кв. '!H145+'[1]Водоснаб. 3 кв.  '!H145+'[1]Водоснаб. 4 кв.  '!H145</f>
        <v>0</v>
      </c>
      <c r="H145" s="76"/>
      <c r="I145" s="76"/>
      <c r="J145" s="76"/>
      <c r="K145" s="76"/>
      <c r="L145" s="7"/>
      <c r="M145" s="83"/>
    </row>
    <row r="146" spans="1:13" x14ac:dyDescent="0.25">
      <c r="A146" s="110" t="s">
        <v>31</v>
      </c>
      <c r="B146" s="62" t="s">
        <v>242</v>
      </c>
      <c r="C146" s="111" t="s">
        <v>38</v>
      </c>
      <c r="D146" s="86">
        <f>D19+D76</f>
        <v>110481</v>
      </c>
      <c r="E146" s="87">
        <f>E19+E76</f>
        <v>7174709.9989999998</v>
      </c>
      <c r="F146" s="87">
        <f>F19+F76</f>
        <v>1275199.7851000002</v>
      </c>
      <c r="G146" s="112">
        <f>G19+G76</f>
        <v>1164718.7851</v>
      </c>
      <c r="H146" s="76">
        <f>ROUND(F146/D146*100,1)-100</f>
        <v>1054.2</v>
      </c>
      <c r="I146" s="112">
        <f>I19+I76</f>
        <v>1517.05</v>
      </c>
      <c r="J146" s="112">
        <f>J19+J76</f>
        <v>1200322.9728000001</v>
      </c>
      <c r="K146" s="112">
        <f>K19+K76</f>
        <v>-37121.187700000002</v>
      </c>
      <c r="L146" s="113">
        <f>L19+L76</f>
        <v>1164685.8624999998</v>
      </c>
      <c r="M146" s="83"/>
    </row>
    <row r="147" spans="1:13" x14ac:dyDescent="0.25">
      <c r="A147" s="70" t="s">
        <v>32</v>
      </c>
      <c r="B147" s="63" t="s">
        <v>33</v>
      </c>
      <c r="C147" s="71" t="s">
        <v>38</v>
      </c>
      <c r="D147" s="114">
        <f>D148-D146</f>
        <v>-51131</v>
      </c>
      <c r="E147" s="115">
        <f>E148-E146</f>
        <v>-6430757.5989999995</v>
      </c>
      <c r="F147" s="115">
        <f>F148-F146</f>
        <v>-1141923.3551000003</v>
      </c>
      <c r="G147" s="113">
        <f>G148-G146</f>
        <v>-1090792.3551</v>
      </c>
      <c r="H147" s="77">
        <f>ROUND(F147/D147*100,1)-100</f>
        <v>2133.3000000000002</v>
      </c>
      <c r="I147" s="77"/>
      <c r="J147" s="77"/>
      <c r="K147" s="77"/>
      <c r="L147" s="116"/>
      <c r="M147" s="83"/>
    </row>
    <row r="148" spans="1:13" x14ac:dyDescent="0.25">
      <c r="A148" s="70" t="s">
        <v>34</v>
      </c>
      <c r="B148" s="63" t="s">
        <v>243</v>
      </c>
      <c r="C148" s="71" t="s">
        <v>38</v>
      </c>
      <c r="D148" s="91">
        <v>59350</v>
      </c>
      <c r="E148" s="117">
        <f>'[1]Водоснаб. 1 кв.'!F148+'[1]Водоснаб. 2 кв. '!F148+'[1]Водоснаб. 3 кв.  '!F148+'[1]Водоснаб. 4 кв.  '!F148</f>
        <v>743952.4</v>
      </c>
      <c r="F148" s="117">
        <f>'[1]Водоснаб. 1 кв.'!G148+'[1]Водоснаб. 2 кв. '!G148+'[1]Водоснаб. 3 кв.  '!G148+'[1]Водоснаб. 4 кв.  '!G148</f>
        <v>133276.43</v>
      </c>
      <c r="G148" s="118">
        <f>F148-D148</f>
        <v>73926.429999999993</v>
      </c>
      <c r="H148" s="77">
        <f>ROUND(F148/D148*100,1)-100</f>
        <v>124.6</v>
      </c>
      <c r="I148" s="77"/>
      <c r="J148" s="77"/>
      <c r="K148" s="77"/>
      <c r="L148" s="116"/>
      <c r="M148" s="83"/>
    </row>
    <row r="149" spans="1:13" x14ac:dyDescent="0.25">
      <c r="A149" s="70" t="s">
        <v>35</v>
      </c>
      <c r="B149" s="63" t="s">
        <v>244</v>
      </c>
      <c r="C149" s="71" t="s">
        <v>245</v>
      </c>
      <c r="D149" s="79">
        <v>5000</v>
      </c>
      <c r="E149" s="119">
        <f>'[1]Водоснаб. 1 кв.'!F149+'[1]Водоснаб. 2 кв. '!F149+'[1]Водоснаб. 3 кв.  '!F149+'[1]Водоснаб. 4 кв.  '!F149</f>
        <v>62675</v>
      </c>
      <c r="F149" s="103">
        <f>'[1]Водоснаб. 1 кв.'!G149+'[1]Водоснаб. 2 кв. '!G149+'[1]Водоснаб. 3 кв.  '!G149+'[1]Водоснаб. 4 кв.  '!G149</f>
        <v>11228</v>
      </c>
      <c r="G149" s="118">
        <f>F149-D149</f>
        <v>6228</v>
      </c>
      <c r="H149" s="77">
        <f>ROUND(F149/D149*100,1)-100</f>
        <v>124.6</v>
      </c>
      <c r="I149" s="77"/>
      <c r="J149" s="77"/>
      <c r="K149" s="77"/>
      <c r="L149" s="116"/>
      <c r="M149" s="83"/>
    </row>
    <row r="150" spans="1:13" x14ac:dyDescent="0.25">
      <c r="A150" s="70"/>
      <c r="B150" s="63" t="s">
        <v>246</v>
      </c>
      <c r="C150" s="71" t="s">
        <v>245</v>
      </c>
      <c r="D150" s="79">
        <v>5000</v>
      </c>
      <c r="E150" s="103">
        <f>'[1]Водоснаб. 1 кв.'!F150+'[1]Водоснаб. 2 кв. '!F150+'[1]Водоснаб. 3 кв.  '!F150+'[1]Водоснаб. 4 кв.  '!F150</f>
        <v>11228</v>
      </c>
      <c r="F150" s="103">
        <f>'[1]Водоснаб. 1 кв.'!G150+'[1]Водоснаб. 2 кв. '!G150+'[1]Водоснаб. 3 кв.  '!G150+'[1]Водоснаб. 4 кв.  '!G150</f>
        <v>11228</v>
      </c>
      <c r="G150" s="118">
        <f>F150-D150</f>
        <v>6228</v>
      </c>
      <c r="H150" s="77">
        <f>ROUND(F150/D150*100,1)-100</f>
        <v>124.6</v>
      </c>
      <c r="I150" s="77"/>
      <c r="J150" s="77"/>
      <c r="K150" s="77"/>
      <c r="L150" s="116"/>
      <c r="M150" s="83"/>
    </row>
    <row r="151" spans="1:13" hidden="1" x14ac:dyDescent="0.25">
      <c r="A151" s="70" t="s">
        <v>36</v>
      </c>
      <c r="B151" s="63" t="s">
        <v>247</v>
      </c>
      <c r="C151" s="71" t="s">
        <v>38</v>
      </c>
      <c r="D151" s="79">
        <v>0</v>
      </c>
      <c r="E151" s="79">
        <f>E146/E149</f>
        <v>114.47483045871559</v>
      </c>
      <c r="F151" s="79">
        <v>0</v>
      </c>
      <c r="G151" s="79">
        <v>0</v>
      </c>
      <c r="H151" s="79">
        <v>0</v>
      </c>
      <c r="I151" s="77"/>
      <c r="J151" s="77"/>
      <c r="K151" s="77"/>
      <c r="L151" s="116"/>
      <c r="M151" s="83"/>
    </row>
    <row r="152" spans="1:13" ht="15.75" thickBot="1" x14ac:dyDescent="0.3">
      <c r="A152" s="120" t="s">
        <v>248</v>
      </c>
      <c r="B152" s="121" t="s">
        <v>37</v>
      </c>
      <c r="C152" s="122" t="s">
        <v>38</v>
      </c>
      <c r="D152" s="123">
        <f>(D146+D147)/D150</f>
        <v>11.87</v>
      </c>
      <c r="E152" s="123">
        <f>(E146+E147)/E149</f>
        <v>11.870002393298769</v>
      </c>
      <c r="F152" s="124">
        <f>(F146+F147)/F150</f>
        <v>11.870006234413959</v>
      </c>
      <c r="G152" s="125">
        <f>(G146+G147)/G150</f>
        <v>11.870011239563253</v>
      </c>
      <c r="H152" s="126"/>
      <c r="I152" s="126"/>
      <c r="J152" s="126"/>
      <c r="K152" s="127"/>
      <c r="L152" s="128"/>
      <c r="M152" s="129"/>
    </row>
    <row r="153" spans="1:13" s="138" customFormat="1" ht="15.75" thickBot="1" x14ac:dyDescent="0.3">
      <c r="A153" s="130"/>
      <c r="B153" s="130" t="s">
        <v>39</v>
      </c>
      <c r="C153" s="131" t="s">
        <v>38</v>
      </c>
      <c r="D153" s="132"/>
      <c r="E153" s="133"/>
      <c r="F153" s="134"/>
      <c r="G153" s="135"/>
      <c r="H153" s="15"/>
      <c r="I153" s="135"/>
      <c r="J153" s="135"/>
      <c r="K153" s="135"/>
      <c r="L153" s="136"/>
      <c r="M153" s="137"/>
    </row>
    <row r="154" spans="1:13" x14ac:dyDescent="0.25">
      <c r="A154" s="85">
        <v>9</v>
      </c>
      <c r="B154" s="85" t="s">
        <v>249</v>
      </c>
      <c r="C154" s="71" t="s">
        <v>38</v>
      </c>
      <c r="D154" s="139">
        <f>D156+D157</f>
        <v>0.16</v>
      </c>
      <c r="E154" s="140"/>
      <c r="F154" s="119">
        <f>SUM(F156:F157)</f>
        <v>0.16</v>
      </c>
      <c r="G154" s="141"/>
      <c r="H154" s="6"/>
      <c r="I154" s="6"/>
      <c r="J154" s="6"/>
      <c r="K154" s="6"/>
      <c r="L154" s="142"/>
      <c r="M154" s="83"/>
    </row>
    <row r="155" spans="1:13" x14ac:dyDescent="0.25">
      <c r="A155" s="63"/>
      <c r="B155" s="63" t="s">
        <v>250</v>
      </c>
      <c r="C155" s="71" t="s">
        <v>38</v>
      </c>
      <c r="D155" s="139"/>
      <c r="E155" s="65"/>
      <c r="F155" s="103"/>
      <c r="G155" s="143"/>
      <c r="H155" s="77"/>
      <c r="I155" s="77"/>
      <c r="J155" s="77"/>
      <c r="K155" s="77"/>
      <c r="L155" s="116"/>
      <c r="M155" s="83"/>
    </row>
    <row r="156" spans="1:13" x14ac:dyDescent="0.25">
      <c r="A156" s="144" t="s">
        <v>251</v>
      </c>
      <c r="B156" s="63" t="s">
        <v>252</v>
      </c>
      <c r="C156" s="71" t="s">
        <v>38</v>
      </c>
      <c r="D156" s="139">
        <v>0.15</v>
      </c>
      <c r="E156" s="140"/>
      <c r="F156" s="119">
        <v>0.15</v>
      </c>
      <c r="G156" s="145"/>
      <c r="H156" s="77"/>
      <c r="I156" s="77"/>
      <c r="J156" s="77"/>
      <c r="K156" s="77"/>
      <c r="L156" s="116"/>
      <c r="M156" s="83"/>
    </row>
    <row r="157" spans="1:13" x14ac:dyDescent="0.25">
      <c r="A157" s="146" t="s">
        <v>253</v>
      </c>
      <c r="B157" s="63" t="s">
        <v>254</v>
      </c>
      <c r="C157" s="71" t="s">
        <v>38</v>
      </c>
      <c r="D157" s="139">
        <v>0.01</v>
      </c>
      <c r="E157" s="140"/>
      <c r="F157" s="119">
        <v>0.01</v>
      </c>
      <c r="G157" s="145"/>
      <c r="H157" s="77"/>
      <c r="I157" s="77"/>
      <c r="J157" s="77"/>
      <c r="K157" s="77"/>
      <c r="L157" s="116"/>
      <c r="M157" s="83"/>
    </row>
    <row r="158" spans="1:13" x14ac:dyDescent="0.25">
      <c r="A158" s="85">
        <v>10</v>
      </c>
      <c r="B158" s="85" t="s">
        <v>255</v>
      </c>
      <c r="C158" s="71" t="s">
        <v>38</v>
      </c>
      <c r="D158" s="79">
        <f>((D32+D80)/12)/D154</f>
        <v>21362.5</v>
      </c>
      <c r="E158" s="140"/>
      <c r="F158" s="147">
        <f>((F32+F80)/12)/F154</f>
        <v>224080.21151041667</v>
      </c>
      <c r="G158" s="148"/>
      <c r="H158" s="6"/>
      <c r="I158" s="149"/>
      <c r="J158" s="77"/>
      <c r="K158" s="77"/>
      <c r="L158" s="116"/>
      <c r="M158" s="83"/>
    </row>
    <row r="159" spans="1:13" ht="14.25" customHeight="1" x14ac:dyDescent="0.25">
      <c r="A159" s="63"/>
      <c r="B159" s="63" t="s">
        <v>225</v>
      </c>
      <c r="C159" s="71" t="s">
        <v>38</v>
      </c>
      <c r="D159" s="79"/>
      <c r="E159" s="65"/>
      <c r="F159" s="150"/>
      <c r="G159" s="151"/>
      <c r="H159" s="6"/>
      <c r="I159" s="149"/>
      <c r="J159" s="77"/>
      <c r="K159" s="77"/>
      <c r="L159" s="116"/>
      <c r="M159" s="83"/>
    </row>
    <row r="160" spans="1:13" ht="13.5" customHeight="1" x14ac:dyDescent="0.25">
      <c r="A160" s="63" t="s">
        <v>256</v>
      </c>
      <c r="B160" s="63" t="s">
        <v>252</v>
      </c>
      <c r="C160" s="71" t="s">
        <v>38</v>
      </c>
      <c r="D160" s="79">
        <f>D32/12/D156</f>
        <v>20851.111111111109</v>
      </c>
      <c r="E160" s="140"/>
      <c r="F160" s="147">
        <f>F32/12/F156</f>
        <v>204968.87222222221</v>
      </c>
      <c r="G160" s="16"/>
      <c r="H160" s="6"/>
      <c r="I160" s="149"/>
      <c r="J160" s="77"/>
      <c r="K160" s="77"/>
      <c r="L160" s="116"/>
      <c r="M160" s="83"/>
    </row>
    <row r="161" spans="1:19" x14ac:dyDescent="0.25">
      <c r="A161" s="63" t="s">
        <v>257</v>
      </c>
      <c r="B161" s="63" t="s">
        <v>254</v>
      </c>
      <c r="C161" s="71" t="s">
        <v>38</v>
      </c>
      <c r="D161" s="79">
        <f>D80/12/D157</f>
        <v>29033.333333333332</v>
      </c>
      <c r="E161" s="140"/>
      <c r="F161" s="147">
        <f>F80/12/F157</f>
        <v>510750.30083333328</v>
      </c>
      <c r="G161" s="152"/>
      <c r="H161" s="77"/>
      <c r="I161" s="77"/>
      <c r="J161" s="77"/>
      <c r="K161" s="77"/>
      <c r="L161" s="116"/>
      <c r="M161" s="83"/>
    </row>
    <row r="162" spans="1:19" hidden="1" x14ac:dyDescent="0.25">
      <c r="A162" s="85">
        <v>11</v>
      </c>
      <c r="B162" s="85" t="s">
        <v>258</v>
      </c>
      <c r="C162" s="71" t="s">
        <v>38</v>
      </c>
      <c r="D162" s="79"/>
      <c r="E162" s="65"/>
      <c r="F162" s="153"/>
      <c r="G162" s="152"/>
      <c r="H162" s="77"/>
      <c r="I162" s="77"/>
      <c r="J162" s="77"/>
      <c r="K162" s="77"/>
      <c r="L162" s="116"/>
      <c r="M162" s="83"/>
    </row>
    <row r="163" spans="1:19" hidden="1" x14ac:dyDescent="0.25">
      <c r="A163" s="63"/>
      <c r="B163" s="63" t="s">
        <v>21</v>
      </c>
      <c r="C163" s="71" t="s">
        <v>38</v>
      </c>
      <c r="D163" s="79"/>
      <c r="E163" s="65"/>
      <c r="F163" s="153"/>
      <c r="G163" s="152"/>
      <c r="H163" s="77"/>
      <c r="I163" s="77"/>
      <c r="J163" s="77"/>
      <c r="K163" s="77"/>
      <c r="L163" s="116"/>
      <c r="M163" s="83"/>
    </row>
    <row r="164" spans="1:19" hidden="1" x14ac:dyDescent="0.25">
      <c r="A164" s="85">
        <v>12</v>
      </c>
      <c r="B164" s="85" t="s">
        <v>259</v>
      </c>
      <c r="C164" s="71" t="s">
        <v>38</v>
      </c>
      <c r="D164" s="79"/>
      <c r="E164" s="65"/>
      <c r="F164" s="153"/>
      <c r="G164" s="152"/>
      <c r="H164" s="77"/>
      <c r="I164" s="77"/>
      <c r="J164" s="77"/>
      <c r="K164" s="77"/>
      <c r="L164" s="116"/>
      <c r="M164" s="83"/>
    </row>
    <row r="165" spans="1:19" hidden="1" x14ac:dyDescent="0.25">
      <c r="A165" s="63"/>
      <c r="B165" s="63" t="s">
        <v>260</v>
      </c>
      <c r="C165" s="71" t="s">
        <v>38</v>
      </c>
      <c r="D165" s="79"/>
      <c r="E165" s="65"/>
      <c r="F165" s="80"/>
      <c r="G165" s="154"/>
      <c r="H165" s="77"/>
      <c r="I165" s="77"/>
      <c r="J165" s="77"/>
      <c r="K165" s="77"/>
      <c r="L165" s="116"/>
      <c r="M165" s="83"/>
    </row>
    <row r="166" spans="1:19" x14ac:dyDescent="0.25">
      <c r="A166" s="85">
        <v>13</v>
      </c>
      <c r="B166" s="85" t="s">
        <v>261</v>
      </c>
      <c r="C166" s="71" t="s">
        <v>38</v>
      </c>
      <c r="D166" s="79"/>
      <c r="E166" s="65"/>
      <c r="F166" s="80"/>
      <c r="G166" s="154"/>
      <c r="H166" s="77"/>
      <c r="I166" s="77"/>
      <c r="J166" s="77"/>
      <c r="K166" s="77"/>
      <c r="L166" s="116"/>
      <c r="M166" s="83"/>
    </row>
    <row r="167" spans="1:19" x14ac:dyDescent="0.25">
      <c r="A167" s="63"/>
      <c r="B167" s="63" t="s">
        <v>262</v>
      </c>
      <c r="C167" s="71" t="s">
        <v>38</v>
      </c>
      <c r="D167" s="140"/>
      <c r="E167" s="155"/>
      <c r="F167" s="156"/>
      <c r="G167" s="157"/>
      <c r="H167" s="158"/>
      <c r="I167" s="158"/>
      <c r="J167" s="158"/>
      <c r="K167" s="158"/>
      <c r="L167" s="78"/>
      <c r="M167" s="83"/>
    </row>
    <row r="168" spans="1:19" x14ac:dyDescent="0.25">
      <c r="A168" s="63"/>
      <c r="B168" s="63" t="s">
        <v>22</v>
      </c>
      <c r="C168" s="71" t="s">
        <v>38</v>
      </c>
      <c r="E168" s="155"/>
      <c r="F168" s="80"/>
      <c r="G168" s="154"/>
      <c r="H168" s="158"/>
      <c r="I168" s="158"/>
      <c r="J168" s="158"/>
      <c r="K168" s="158"/>
      <c r="L168" s="78"/>
      <c r="M168" s="83"/>
    </row>
    <row r="169" spans="1:19" x14ac:dyDescent="0.25">
      <c r="A169" s="63" t="s">
        <v>263</v>
      </c>
      <c r="B169" s="63" t="s">
        <v>264</v>
      </c>
      <c r="C169" s="71" t="s">
        <v>38</v>
      </c>
      <c r="D169" s="79">
        <v>32142</v>
      </c>
      <c r="E169" s="155"/>
      <c r="F169" s="159"/>
      <c r="G169" s="160"/>
      <c r="H169" s="158"/>
      <c r="I169" s="158"/>
      <c r="J169" s="158"/>
      <c r="K169" s="158"/>
      <c r="L169" s="78"/>
      <c r="M169" s="83"/>
    </row>
    <row r="170" spans="1:19" x14ac:dyDescent="0.25">
      <c r="A170" s="63" t="s">
        <v>265</v>
      </c>
      <c r="B170" s="63" t="s">
        <v>16</v>
      </c>
      <c r="C170" s="71" t="s">
        <v>38</v>
      </c>
      <c r="D170" s="140">
        <f>D169*0.27129</f>
        <v>8719.803179999999</v>
      </c>
      <c r="E170" s="155"/>
      <c r="F170" s="159"/>
      <c r="G170" s="160"/>
      <c r="H170" s="158"/>
      <c r="I170" s="158"/>
      <c r="J170" s="158"/>
      <c r="K170" s="158"/>
      <c r="L170" s="78"/>
      <c r="M170" s="83"/>
    </row>
    <row r="171" spans="1:19" x14ac:dyDescent="0.25">
      <c r="A171" s="63" t="s">
        <v>266</v>
      </c>
      <c r="B171" s="63" t="s">
        <v>17</v>
      </c>
      <c r="C171" s="71" t="s">
        <v>38</v>
      </c>
      <c r="D171" s="79">
        <f>D170*0.15</f>
        <v>1307.9704769999998</v>
      </c>
      <c r="E171" s="155"/>
      <c r="F171" s="159"/>
      <c r="G171" s="160"/>
      <c r="H171" s="158"/>
      <c r="I171" s="158"/>
      <c r="J171" s="158"/>
      <c r="K171" s="158"/>
      <c r="L171" s="78"/>
      <c r="M171" s="83"/>
    </row>
    <row r="172" spans="1:19" ht="15.75" hidden="1" thickBot="1" x14ac:dyDescent="0.3">
      <c r="A172" s="161">
        <v>14</v>
      </c>
      <c r="B172" s="161" t="s">
        <v>267</v>
      </c>
      <c r="C172" s="162" t="s">
        <v>38</v>
      </c>
      <c r="D172" s="163"/>
      <c r="E172" s="164"/>
      <c r="F172" s="165"/>
      <c r="G172" s="166"/>
      <c r="H172" s="167"/>
      <c r="I172" s="167"/>
      <c r="J172" s="167"/>
      <c r="K172" s="167"/>
      <c r="L172" s="168"/>
      <c r="M172" s="169"/>
    </row>
    <row r="173" spans="1:19" x14ac:dyDescent="0.25">
      <c r="C173" s="35"/>
      <c r="K173" s="40"/>
      <c r="L173" s="170"/>
      <c r="M173" s="40"/>
    </row>
    <row r="174" spans="1:19" x14ac:dyDescent="0.25">
      <c r="C174" s="35"/>
      <c r="K174" s="40"/>
      <c r="L174" s="170"/>
      <c r="M174" s="40"/>
    </row>
    <row r="175" spans="1:19" x14ac:dyDescent="0.25">
      <c r="B175" s="171" t="s">
        <v>268</v>
      </c>
      <c r="C175" s="35"/>
      <c r="K175" s="40"/>
      <c r="L175" s="170"/>
      <c r="M175" s="40"/>
    </row>
    <row r="176" spans="1:19" ht="14.25" customHeight="1" x14ac:dyDescent="0.25">
      <c r="B176" s="171" t="s">
        <v>269</v>
      </c>
      <c r="F176" s="172"/>
      <c r="G176" s="172" t="s">
        <v>270</v>
      </c>
      <c r="H176" s="173" t="s">
        <v>271</v>
      </c>
      <c r="I176" s="173"/>
      <c r="J176" s="173"/>
      <c r="K176" s="174"/>
      <c r="L176" s="170"/>
      <c r="M176" s="174"/>
      <c r="N176" s="173"/>
      <c r="O176" s="173"/>
      <c r="P176" s="173"/>
      <c r="Q176" s="173"/>
      <c r="S176" s="173"/>
    </row>
    <row r="177" spans="2:19" x14ac:dyDescent="0.25">
      <c r="H177" s="173"/>
      <c r="I177" s="173"/>
      <c r="J177" s="173"/>
      <c r="K177" s="174"/>
      <c r="L177" s="170"/>
      <c r="M177" s="174"/>
      <c r="N177" s="173"/>
      <c r="O177" s="173"/>
      <c r="P177" s="173"/>
      <c r="Q177" s="173"/>
      <c r="S177" s="173"/>
    </row>
    <row r="178" spans="2:19" x14ac:dyDescent="0.25">
      <c r="B178" s="171" t="s">
        <v>272</v>
      </c>
      <c r="H178" s="173"/>
      <c r="I178" s="173"/>
      <c r="J178" s="173"/>
      <c r="K178" s="174"/>
      <c r="L178" s="170"/>
      <c r="M178" s="174"/>
      <c r="N178" s="173"/>
      <c r="O178" s="173"/>
      <c r="P178" s="173"/>
      <c r="Q178" s="173"/>
      <c r="S178" s="173"/>
    </row>
    <row r="179" spans="2:19" x14ac:dyDescent="0.25">
      <c r="B179" s="171" t="s">
        <v>273</v>
      </c>
      <c r="H179" s="171" t="s">
        <v>42</v>
      </c>
      <c r="K179" s="40"/>
      <c r="L179" s="170"/>
      <c r="M179" s="40"/>
    </row>
    <row r="180" spans="2:19" x14ac:dyDescent="0.25">
      <c r="K180" s="40"/>
      <c r="L180" s="170"/>
      <c r="M180" s="40"/>
    </row>
    <row r="181" spans="2:19" x14ac:dyDescent="0.25">
      <c r="K181" s="40"/>
      <c r="L181" s="170"/>
      <c r="M181" s="40"/>
    </row>
    <row r="182" spans="2:19" ht="16.5" customHeight="1" x14ac:dyDescent="0.25">
      <c r="F182" s="172"/>
      <c r="G182" s="172"/>
      <c r="K182" s="40"/>
      <c r="L182" s="170"/>
      <c r="M182" s="40"/>
    </row>
    <row r="183" spans="2:19" ht="15.75" x14ac:dyDescent="0.25">
      <c r="B183" s="17" t="s">
        <v>52</v>
      </c>
      <c r="C183" s="11"/>
      <c r="D183" s="11"/>
      <c r="E183" s="175"/>
      <c r="F183" s="175"/>
      <c r="G183" s="175"/>
      <c r="K183" s="40"/>
      <c r="L183" s="170"/>
      <c r="M183" s="40"/>
    </row>
    <row r="184" spans="2:19" ht="12.75" customHeight="1" x14ac:dyDescent="0.25">
      <c r="B184" s="18" t="s">
        <v>43</v>
      </c>
      <c r="C184" s="12"/>
      <c r="D184" s="12"/>
      <c r="E184" s="176"/>
      <c r="F184" s="176"/>
      <c r="G184" s="176"/>
      <c r="K184" s="40"/>
      <c r="L184" s="170"/>
      <c r="M184" s="40"/>
    </row>
    <row r="185" spans="2:19" ht="15.75" x14ac:dyDescent="0.25">
      <c r="B185" s="11"/>
      <c r="C185" s="11"/>
      <c r="D185" s="11"/>
      <c r="E185" s="176"/>
      <c r="F185" s="177"/>
      <c r="G185" s="177"/>
      <c r="K185" s="40"/>
      <c r="L185" s="170"/>
      <c r="M185" s="40"/>
    </row>
    <row r="186" spans="2:19" x14ac:dyDescent="0.25">
      <c r="K186" s="40"/>
      <c r="L186" s="170"/>
      <c r="M186" s="40"/>
    </row>
    <row r="187" spans="2:19" x14ac:dyDescent="0.25">
      <c r="K187" s="40"/>
      <c r="L187" s="170"/>
      <c r="M187" s="40"/>
    </row>
    <row r="188" spans="2:19" x14ac:dyDescent="0.25">
      <c r="K188" s="40"/>
      <c r="L188" s="170"/>
      <c r="M188" s="40"/>
    </row>
    <row r="189" spans="2:19" x14ac:dyDescent="0.25">
      <c r="K189" s="40"/>
      <c r="L189" s="170"/>
      <c r="M189" s="40"/>
    </row>
    <row r="190" spans="2:19" x14ac:dyDescent="0.25">
      <c r="K190" s="40"/>
      <c r="L190" s="170"/>
      <c r="M190" s="40"/>
    </row>
    <row r="191" spans="2:19" x14ac:dyDescent="0.25">
      <c r="K191" s="40"/>
      <c r="L191" s="170"/>
      <c r="M191" s="40"/>
    </row>
    <row r="192" spans="2:19" x14ac:dyDescent="0.25">
      <c r="K192" s="40"/>
      <c r="L192" s="170"/>
      <c r="M192" s="40"/>
    </row>
    <row r="193" spans="11:13" x14ac:dyDescent="0.25">
      <c r="K193" s="40"/>
      <c r="L193" s="170"/>
      <c r="M193" s="40"/>
    </row>
    <row r="194" spans="11:13" x14ac:dyDescent="0.25">
      <c r="K194" s="40"/>
      <c r="L194" s="170"/>
      <c r="M194" s="40"/>
    </row>
    <row r="195" spans="11:13" x14ac:dyDescent="0.25">
      <c r="K195" s="40"/>
      <c r="L195" s="170"/>
      <c r="M195" s="40"/>
    </row>
    <row r="196" spans="11:13" x14ac:dyDescent="0.25">
      <c r="K196" s="40"/>
      <c r="L196" s="170"/>
      <c r="M196" s="40"/>
    </row>
    <row r="197" spans="11:13" x14ac:dyDescent="0.25">
      <c r="K197" s="40"/>
      <c r="L197" s="170"/>
      <c r="M197" s="40"/>
    </row>
    <row r="198" spans="11:13" x14ac:dyDescent="0.25">
      <c r="K198" s="40"/>
      <c r="L198" s="170"/>
      <c r="M198" s="40"/>
    </row>
    <row r="199" spans="11:13" x14ac:dyDescent="0.25">
      <c r="K199" s="40"/>
      <c r="L199" s="170"/>
      <c r="M199" s="40"/>
    </row>
    <row r="200" spans="11:13" x14ac:dyDescent="0.25">
      <c r="K200" s="40"/>
      <c r="L200" s="170"/>
      <c r="M200" s="40"/>
    </row>
    <row r="201" spans="11:13" x14ac:dyDescent="0.25">
      <c r="K201" s="40"/>
      <c r="L201" s="170"/>
      <c r="M201" s="40"/>
    </row>
    <row r="202" spans="11:13" x14ac:dyDescent="0.25">
      <c r="K202" s="40"/>
      <c r="L202" s="170"/>
      <c r="M202" s="40"/>
    </row>
    <row r="203" spans="11:13" x14ac:dyDescent="0.25">
      <c r="K203" s="40"/>
      <c r="L203" s="170"/>
      <c r="M203" s="40"/>
    </row>
    <row r="204" spans="11:13" x14ac:dyDescent="0.25">
      <c r="K204" s="40"/>
      <c r="L204" s="170"/>
      <c r="M204" s="40"/>
    </row>
    <row r="205" spans="11:13" x14ac:dyDescent="0.25">
      <c r="K205" s="40"/>
      <c r="L205" s="170"/>
      <c r="M205" s="40"/>
    </row>
    <row r="206" spans="11:13" x14ac:dyDescent="0.25">
      <c r="K206" s="40"/>
      <c r="L206" s="170"/>
      <c r="M206" s="40"/>
    </row>
    <row r="207" spans="11:13" x14ac:dyDescent="0.25">
      <c r="K207" s="40"/>
      <c r="L207" s="170"/>
      <c r="M207" s="40"/>
    </row>
    <row r="208" spans="11:13" x14ac:dyDescent="0.25">
      <c r="K208" s="40"/>
      <c r="L208" s="170"/>
      <c r="M208" s="40"/>
    </row>
    <row r="209" spans="11:13" x14ac:dyDescent="0.25">
      <c r="K209" s="40"/>
      <c r="L209" s="170"/>
      <c r="M209" s="40"/>
    </row>
    <row r="210" spans="11:13" x14ac:dyDescent="0.25">
      <c r="K210" s="40"/>
      <c r="L210" s="170"/>
      <c r="M210" s="40"/>
    </row>
    <row r="211" spans="11:13" x14ac:dyDescent="0.25">
      <c r="K211" s="40"/>
      <c r="L211" s="170"/>
      <c r="M211" s="40"/>
    </row>
    <row r="212" spans="11:13" x14ac:dyDescent="0.25">
      <c r="K212" s="40"/>
      <c r="L212" s="170"/>
      <c r="M212" s="40"/>
    </row>
    <row r="213" spans="11:13" x14ac:dyDescent="0.25">
      <c r="K213" s="40"/>
      <c r="L213" s="170"/>
      <c r="M213" s="40"/>
    </row>
    <row r="214" spans="11:13" x14ac:dyDescent="0.25">
      <c r="K214" s="40"/>
      <c r="L214" s="170"/>
      <c r="M214" s="40"/>
    </row>
    <row r="215" spans="11:13" x14ac:dyDescent="0.25">
      <c r="K215" s="40"/>
      <c r="L215" s="170"/>
      <c r="M215" s="40"/>
    </row>
    <row r="216" spans="11:13" x14ac:dyDescent="0.25">
      <c r="K216" s="40"/>
      <c r="L216" s="170"/>
      <c r="M216" s="40"/>
    </row>
    <row r="217" spans="11:13" x14ac:dyDescent="0.25">
      <c r="K217" s="40"/>
      <c r="L217" s="170"/>
      <c r="M217" s="40"/>
    </row>
    <row r="218" spans="11:13" x14ac:dyDescent="0.25">
      <c r="K218" s="40"/>
      <c r="L218" s="170"/>
      <c r="M218" s="40"/>
    </row>
    <row r="219" spans="11:13" x14ac:dyDescent="0.25">
      <c r="K219" s="40"/>
      <c r="L219" s="170"/>
      <c r="M219" s="40"/>
    </row>
    <row r="220" spans="11:13" x14ac:dyDescent="0.25">
      <c r="K220" s="40"/>
      <c r="L220" s="170"/>
      <c r="M220" s="40"/>
    </row>
    <row r="221" spans="11:13" x14ac:dyDescent="0.25">
      <c r="K221" s="40"/>
      <c r="L221" s="170"/>
      <c r="M221" s="40"/>
    </row>
    <row r="222" spans="11:13" x14ac:dyDescent="0.25">
      <c r="K222" s="40"/>
      <c r="L222" s="170"/>
      <c r="M222" s="40"/>
    </row>
    <row r="223" spans="11:13" x14ac:dyDescent="0.25">
      <c r="K223" s="40"/>
      <c r="L223" s="170"/>
      <c r="M223" s="40"/>
    </row>
    <row r="224" spans="11:13" x14ac:dyDescent="0.25">
      <c r="K224" s="40"/>
      <c r="L224" s="170"/>
      <c r="M224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0"/>
  <sheetViews>
    <sheetView topLeftCell="C1" workbookViewId="0">
      <selection activeCell="D52" sqref="D52"/>
    </sheetView>
  </sheetViews>
  <sheetFormatPr defaultRowHeight="15" x14ac:dyDescent="0.25"/>
  <cols>
    <col min="1" max="1" width="6.140625" customWidth="1"/>
    <col min="2" max="2" width="40" customWidth="1"/>
    <col min="3" max="3" width="9.28515625" customWidth="1"/>
    <col min="4" max="4" width="9.5703125" style="19" customWidth="1"/>
    <col min="5" max="5" width="12.140625" style="19" hidden="1" customWidth="1"/>
    <col min="6" max="6" width="14.5703125" style="20" customWidth="1"/>
    <col min="7" max="7" width="10.7109375" style="20" customWidth="1"/>
    <col min="8" max="8" width="8.7109375" customWidth="1"/>
    <col min="9" max="10" width="9.7109375" customWidth="1"/>
    <col min="11" max="11" width="9.28515625" customWidth="1"/>
    <col min="12" max="12" width="10.7109375" hidden="1" customWidth="1"/>
    <col min="13" max="13" width="56.7109375" hidden="1" customWidth="1"/>
    <col min="257" max="257" width="6.140625" customWidth="1"/>
    <col min="258" max="258" width="40" customWidth="1"/>
    <col min="259" max="259" width="9.28515625" customWidth="1"/>
    <col min="260" max="260" width="9.5703125" customWidth="1"/>
    <col min="261" max="261" width="12.140625" customWidth="1"/>
    <col min="262" max="262" width="14.5703125" customWidth="1"/>
    <col min="263" max="263" width="10.7109375" customWidth="1"/>
    <col min="264" max="264" width="8.7109375" customWidth="1"/>
    <col min="265" max="266" width="9.7109375" customWidth="1"/>
    <col min="267" max="267" width="9.28515625" customWidth="1"/>
    <col min="268" max="268" width="0" hidden="1" customWidth="1"/>
    <col min="269" max="269" width="56.7109375" customWidth="1"/>
    <col min="513" max="513" width="6.140625" customWidth="1"/>
    <col min="514" max="514" width="40" customWidth="1"/>
    <col min="515" max="515" width="9.28515625" customWidth="1"/>
    <col min="516" max="516" width="9.5703125" customWidth="1"/>
    <col min="517" max="517" width="12.140625" customWidth="1"/>
    <col min="518" max="518" width="14.5703125" customWidth="1"/>
    <col min="519" max="519" width="10.7109375" customWidth="1"/>
    <col min="520" max="520" width="8.7109375" customWidth="1"/>
    <col min="521" max="522" width="9.7109375" customWidth="1"/>
    <col min="523" max="523" width="9.28515625" customWidth="1"/>
    <col min="524" max="524" width="0" hidden="1" customWidth="1"/>
    <col min="525" max="525" width="56.7109375" customWidth="1"/>
    <col min="769" max="769" width="6.140625" customWidth="1"/>
    <col min="770" max="770" width="40" customWidth="1"/>
    <col min="771" max="771" width="9.28515625" customWidth="1"/>
    <col min="772" max="772" width="9.5703125" customWidth="1"/>
    <col min="773" max="773" width="12.140625" customWidth="1"/>
    <col min="774" max="774" width="14.5703125" customWidth="1"/>
    <col min="775" max="775" width="10.7109375" customWidth="1"/>
    <col min="776" max="776" width="8.7109375" customWidth="1"/>
    <col min="777" max="778" width="9.7109375" customWidth="1"/>
    <col min="779" max="779" width="9.28515625" customWidth="1"/>
    <col min="780" max="780" width="0" hidden="1" customWidth="1"/>
    <col min="781" max="781" width="56.7109375" customWidth="1"/>
    <col min="1025" max="1025" width="6.140625" customWidth="1"/>
    <col min="1026" max="1026" width="40" customWidth="1"/>
    <col min="1027" max="1027" width="9.28515625" customWidth="1"/>
    <col min="1028" max="1028" width="9.5703125" customWidth="1"/>
    <col min="1029" max="1029" width="12.140625" customWidth="1"/>
    <col min="1030" max="1030" width="14.5703125" customWidth="1"/>
    <col min="1031" max="1031" width="10.7109375" customWidth="1"/>
    <col min="1032" max="1032" width="8.7109375" customWidth="1"/>
    <col min="1033" max="1034" width="9.7109375" customWidth="1"/>
    <col min="1035" max="1035" width="9.28515625" customWidth="1"/>
    <col min="1036" max="1036" width="0" hidden="1" customWidth="1"/>
    <col min="1037" max="1037" width="56.7109375" customWidth="1"/>
    <col min="1281" max="1281" width="6.140625" customWidth="1"/>
    <col min="1282" max="1282" width="40" customWidth="1"/>
    <col min="1283" max="1283" width="9.28515625" customWidth="1"/>
    <col min="1284" max="1284" width="9.5703125" customWidth="1"/>
    <col min="1285" max="1285" width="12.140625" customWidth="1"/>
    <col min="1286" max="1286" width="14.5703125" customWidth="1"/>
    <col min="1287" max="1287" width="10.7109375" customWidth="1"/>
    <col min="1288" max="1288" width="8.7109375" customWidth="1"/>
    <col min="1289" max="1290" width="9.7109375" customWidth="1"/>
    <col min="1291" max="1291" width="9.28515625" customWidth="1"/>
    <col min="1292" max="1292" width="0" hidden="1" customWidth="1"/>
    <col min="1293" max="1293" width="56.7109375" customWidth="1"/>
    <col min="1537" max="1537" width="6.140625" customWidth="1"/>
    <col min="1538" max="1538" width="40" customWidth="1"/>
    <col min="1539" max="1539" width="9.28515625" customWidth="1"/>
    <col min="1540" max="1540" width="9.5703125" customWidth="1"/>
    <col min="1541" max="1541" width="12.140625" customWidth="1"/>
    <col min="1542" max="1542" width="14.5703125" customWidth="1"/>
    <col min="1543" max="1543" width="10.7109375" customWidth="1"/>
    <col min="1544" max="1544" width="8.7109375" customWidth="1"/>
    <col min="1545" max="1546" width="9.7109375" customWidth="1"/>
    <col min="1547" max="1547" width="9.28515625" customWidth="1"/>
    <col min="1548" max="1548" width="0" hidden="1" customWidth="1"/>
    <col min="1549" max="1549" width="56.7109375" customWidth="1"/>
    <col min="1793" max="1793" width="6.140625" customWidth="1"/>
    <col min="1794" max="1794" width="40" customWidth="1"/>
    <col min="1795" max="1795" width="9.28515625" customWidth="1"/>
    <col min="1796" max="1796" width="9.5703125" customWidth="1"/>
    <col min="1797" max="1797" width="12.140625" customWidth="1"/>
    <col min="1798" max="1798" width="14.5703125" customWidth="1"/>
    <col min="1799" max="1799" width="10.7109375" customWidth="1"/>
    <col min="1800" max="1800" width="8.7109375" customWidth="1"/>
    <col min="1801" max="1802" width="9.7109375" customWidth="1"/>
    <col min="1803" max="1803" width="9.28515625" customWidth="1"/>
    <col min="1804" max="1804" width="0" hidden="1" customWidth="1"/>
    <col min="1805" max="1805" width="56.7109375" customWidth="1"/>
    <col min="2049" max="2049" width="6.140625" customWidth="1"/>
    <col min="2050" max="2050" width="40" customWidth="1"/>
    <col min="2051" max="2051" width="9.28515625" customWidth="1"/>
    <col min="2052" max="2052" width="9.5703125" customWidth="1"/>
    <col min="2053" max="2053" width="12.140625" customWidth="1"/>
    <col min="2054" max="2054" width="14.5703125" customWidth="1"/>
    <col min="2055" max="2055" width="10.7109375" customWidth="1"/>
    <col min="2056" max="2056" width="8.7109375" customWidth="1"/>
    <col min="2057" max="2058" width="9.7109375" customWidth="1"/>
    <col min="2059" max="2059" width="9.28515625" customWidth="1"/>
    <col min="2060" max="2060" width="0" hidden="1" customWidth="1"/>
    <col min="2061" max="2061" width="56.7109375" customWidth="1"/>
    <col min="2305" max="2305" width="6.140625" customWidth="1"/>
    <col min="2306" max="2306" width="40" customWidth="1"/>
    <col min="2307" max="2307" width="9.28515625" customWidth="1"/>
    <col min="2308" max="2308" width="9.5703125" customWidth="1"/>
    <col min="2309" max="2309" width="12.140625" customWidth="1"/>
    <col min="2310" max="2310" width="14.5703125" customWidth="1"/>
    <col min="2311" max="2311" width="10.7109375" customWidth="1"/>
    <col min="2312" max="2312" width="8.7109375" customWidth="1"/>
    <col min="2313" max="2314" width="9.7109375" customWidth="1"/>
    <col min="2315" max="2315" width="9.28515625" customWidth="1"/>
    <col min="2316" max="2316" width="0" hidden="1" customWidth="1"/>
    <col min="2317" max="2317" width="56.7109375" customWidth="1"/>
    <col min="2561" max="2561" width="6.140625" customWidth="1"/>
    <col min="2562" max="2562" width="40" customWidth="1"/>
    <col min="2563" max="2563" width="9.28515625" customWidth="1"/>
    <col min="2564" max="2564" width="9.5703125" customWidth="1"/>
    <col min="2565" max="2565" width="12.140625" customWidth="1"/>
    <col min="2566" max="2566" width="14.5703125" customWidth="1"/>
    <col min="2567" max="2567" width="10.7109375" customWidth="1"/>
    <col min="2568" max="2568" width="8.7109375" customWidth="1"/>
    <col min="2569" max="2570" width="9.7109375" customWidth="1"/>
    <col min="2571" max="2571" width="9.28515625" customWidth="1"/>
    <col min="2572" max="2572" width="0" hidden="1" customWidth="1"/>
    <col min="2573" max="2573" width="56.7109375" customWidth="1"/>
    <col min="2817" max="2817" width="6.140625" customWidth="1"/>
    <col min="2818" max="2818" width="40" customWidth="1"/>
    <col min="2819" max="2819" width="9.28515625" customWidth="1"/>
    <col min="2820" max="2820" width="9.5703125" customWidth="1"/>
    <col min="2821" max="2821" width="12.140625" customWidth="1"/>
    <col min="2822" max="2822" width="14.5703125" customWidth="1"/>
    <col min="2823" max="2823" width="10.7109375" customWidth="1"/>
    <col min="2824" max="2824" width="8.7109375" customWidth="1"/>
    <col min="2825" max="2826" width="9.7109375" customWidth="1"/>
    <col min="2827" max="2827" width="9.28515625" customWidth="1"/>
    <col min="2828" max="2828" width="0" hidden="1" customWidth="1"/>
    <col min="2829" max="2829" width="56.7109375" customWidth="1"/>
    <col min="3073" max="3073" width="6.140625" customWidth="1"/>
    <col min="3074" max="3074" width="40" customWidth="1"/>
    <col min="3075" max="3075" width="9.28515625" customWidth="1"/>
    <col min="3076" max="3076" width="9.5703125" customWidth="1"/>
    <col min="3077" max="3077" width="12.140625" customWidth="1"/>
    <col min="3078" max="3078" width="14.5703125" customWidth="1"/>
    <col min="3079" max="3079" width="10.7109375" customWidth="1"/>
    <col min="3080" max="3080" width="8.7109375" customWidth="1"/>
    <col min="3081" max="3082" width="9.7109375" customWidth="1"/>
    <col min="3083" max="3083" width="9.28515625" customWidth="1"/>
    <col min="3084" max="3084" width="0" hidden="1" customWidth="1"/>
    <col min="3085" max="3085" width="56.7109375" customWidth="1"/>
    <col min="3329" max="3329" width="6.140625" customWidth="1"/>
    <col min="3330" max="3330" width="40" customWidth="1"/>
    <col min="3331" max="3331" width="9.28515625" customWidth="1"/>
    <col min="3332" max="3332" width="9.5703125" customWidth="1"/>
    <col min="3333" max="3333" width="12.140625" customWidth="1"/>
    <col min="3334" max="3334" width="14.5703125" customWidth="1"/>
    <col min="3335" max="3335" width="10.7109375" customWidth="1"/>
    <col min="3336" max="3336" width="8.7109375" customWidth="1"/>
    <col min="3337" max="3338" width="9.7109375" customWidth="1"/>
    <col min="3339" max="3339" width="9.28515625" customWidth="1"/>
    <col min="3340" max="3340" width="0" hidden="1" customWidth="1"/>
    <col min="3341" max="3341" width="56.7109375" customWidth="1"/>
    <col min="3585" max="3585" width="6.140625" customWidth="1"/>
    <col min="3586" max="3586" width="40" customWidth="1"/>
    <col min="3587" max="3587" width="9.28515625" customWidth="1"/>
    <col min="3588" max="3588" width="9.5703125" customWidth="1"/>
    <col min="3589" max="3589" width="12.140625" customWidth="1"/>
    <col min="3590" max="3590" width="14.5703125" customWidth="1"/>
    <col min="3591" max="3591" width="10.7109375" customWidth="1"/>
    <col min="3592" max="3592" width="8.7109375" customWidth="1"/>
    <col min="3593" max="3594" width="9.7109375" customWidth="1"/>
    <col min="3595" max="3595" width="9.28515625" customWidth="1"/>
    <col min="3596" max="3596" width="0" hidden="1" customWidth="1"/>
    <col min="3597" max="3597" width="56.7109375" customWidth="1"/>
    <col min="3841" max="3841" width="6.140625" customWidth="1"/>
    <col min="3842" max="3842" width="40" customWidth="1"/>
    <col min="3843" max="3843" width="9.28515625" customWidth="1"/>
    <col min="3844" max="3844" width="9.5703125" customWidth="1"/>
    <col min="3845" max="3845" width="12.140625" customWidth="1"/>
    <col min="3846" max="3846" width="14.5703125" customWidth="1"/>
    <col min="3847" max="3847" width="10.7109375" customWidth="1"/>
    <col min="3848" max="3848" width="8.7109375" customWidth="1"/>
    <col min="3849" max="3850" width="9.7109375" customWidth="1"/>
    <col min="3851" max="3851" width="9.28515625" customWidth="1"/>
    <col min="3852" max="3852" width="0" hidden="1" customWidth="1"/>
    <col min="3853" max="3853" width="56.7109375" customWidth="1"/>
    <col min="4097" max="4097" width="6.140625" customWidth="1"/>
    <col min="4098" max="4098" width="40" customWidth="1"/>
    <col min="4099" max="4099" width="9.28515625" customWidth="1"/>
    <col min="4100" max="4100" width="9.5703125" customWidth="1"/>
    <col min="4101" max="4101" width="12.140625" customWidth="1"/>
    <col min="4102" max="4102" width="14.5703125" customWidth="1"/>
    <col min="4103" max="4103" width="10.7109375" customWidth="1"/>
    <col min="4104" max="4104" width="8.7109375" customWidth="1"/>
    <col min="4105" max="4106" width="9.7109375" customWidth="1"/>
    <col min="4107" max="4107" width="9.28515625" customWidth="1"/>
    <col min="4108" max="4108" width="0" hidden="1" customWidth="1"/>
    <col min="4109" max="4109" width="56.7109375" customWidth="1"/>
    <col min="4353" max="4353" width="6.140625" customWidth="1"/>
    <col min="4354" max="4354" width="40" customWidth="1"/>
    <col min="4355" max="4355" width="9.28515625" customWidth="1"/>
    <col min="4356" max="4356" width="9.5703125" customWidth="1"/>
    <col min="4357" max="4357" width="12.140625" customWidth="1"/>
    <col min="4358" max="4358" width="14.5703125" customWidth="1"/>
    <col min="4359" max="4359" width="10.7109375" customWidth="1"/>
    <col min="4360" max="4360" width="8.7109375" customWidth="1"/>
    <col min="4361" max="4362" width="9.7109375" customWidth="1"/>
    <col min="4363" max="4363" width="9.28515625" customWidth="1"/>
    <col min="4364" max="4364" width="0" hidden="1" customWidth="1"/>
    <col min="4365" max="4365" width="56.7109375" customWidth="1"/>
    <col min="4609" max="4609" width="6.140625" customWidth="1"/>
    <col min="4610" max="4610" width="40" customWidth="1"/>
    <col min="4611" max="4611" width="9.28515625" customWidth="1"/>
    <col min="4612" max="4612" width="9.5703125" customWidth="1"/>
    <col min="4613" max="4613" width="12.140625" customWidth="1"/>
    <col min="4614" max="4614" width="14.5703125" customWidth="1"/>
    <col min="4615" max="4615" width="10.7109375" customWidth="1"/>
    <col min="4616" max="4616" width="8.7109375" customWidth="1"/>
    <col min="4617" max="4618" width="9.7109375" customWidth="1"/>
    <col min="4619" max="4619" width="9.28515625" customWidth="1"/>
    <col min="4620" max="4620" width="0" hidden="1" customWidth="1"/>
    <col min="4621" max="4621" width="56.7109375" customWidth="1"/>
    <col min="4865" max="4865" width="6.140625" customWidth="1"/>
    <col min="4866" max="4866" width="40" customWidth="1"/>
    <col min="4867" max="4867" width="9.28515625" customWidth="1"/>
    <col min="4868" max="4868" width="9.5703125" customWidth="1"/>
    <col min="4869" max="4869" width="12.140625" customWidth="1"/>
    <col min="4870" max="4870" width="14.5703125" customWidth="1"/>
    <col min="4871" max="4871" width="10.7109375" customWidth="1"/>
    <col min="4872" max="4872" width="8.7109375" customWidth="1"/>
    <col min="4873" max="4874" width="9.7109375" customWidth="1"/>
    <col min="4875" max="4875" width="9.28515625" customWidth="1"/>
    <col min="4876" max="4876" width="0" hidden="1" customWidth="1"/>
    <col min="4877" max="4877" width="56.7109375" customWidth="1"/>
    <col min="5121" max="5121" width="6.140625" customWidth="1"/>
    <col min="5122" max="5122" width="40" customWidth="1"/>
    <col min="5123" max="5123" width="9.28515625" customWidth="1"/>
    <col min="5124" max="5124" width="9.5703125" customWidth="1"/>
    <col min="5125" max="5125" width="12.140625" customWidth="1"/>
    <col min="5126" max="5126" width="14.5703125" customWidth="1"/>
    <col min="5127" max="5127" width="10.7109375" customWidth="1"/>
    <col min="5128" max="5128" width="8.7109375" customWidth="1"/>
    <col min="5129" max="5130" width="9.7109375" customWidth="1"/>
    <col min="5131" max="5131" width="9.28515625" customWidth="1"/>
    <col min="5132" max="5132" width="0" hidden="1" customWidth="1"/>
    <col min="5133" max="5133" width="56.7109375" customWidth="1"/>
    <col min="5377" max="5377" width="6.140625" customWidth="1"/>
    <col min="5378" max="5378" width="40" customWidth="1"/>
    <col min="5379" max="5379" width="9.28515625" customWidth="1"/>
    <col min="5380" max="5380" width="9.5703125" customWidth="1"/>
    <col min="5381" max="5381" width="12.140625" customWidth="1"/>
    <col min="5382" max="5382" width="14.5703125" customWidth="1"/>
    <col min="5383" max="5383" width="10.7109375" customWidth="1"/>
    <col min="5384" max="5384" width="8.7109375" customWidth="1"/>
    <col min="5385" max="5386" width="9.7109375" customWidth="1"/>
    <col min="5387" max="5387" width="9.28515625" customWidth="1"/>
    <col min="5388" max="5388" width="0" hidden="1" customWidth="1"/>
    <col min="5389" max="5389" width="56.7109375" customWidth="1"/>
    <col min="5633" max="5633" width="6.140625" customWidth="1"/>
    <col min="5634" max="5634" width="40" customWidth="1"/>
    <col min="5635" max="5635" width="9.28515625" customWidth="1"/>
    <col min="5636" max="5636" width="9.5703125" customWidth="1"/>
    <col min="5637" max="5637" width="12.140625" customWidth="1"/>
    <col min="5638" max="5638" width="14.5703125" customWidth="1"/>
    <col min="5639" max="5639" width="10.7109375" customWidth="1"/>
    <col min="5640" max="5640" width="8.7109375" customWidth="1"/>
    <col min="5641" max="5642" width="9.7109375" customWidth="1"/>
    <col min="5643" max="5643" width="9.28515625" customWidth="1"/>
    <col min="5644" max="5644" width="0" hidden="1" customWidth="1"/>
    <col min="5645" max="5645" width="56.7109375" customWidth="1"/>
    <col min="5889" max="5889" width="6.140625" customWidth="1"/>
    <col min="5890" max="5890" width="40" customWidth="1"/>
    <col min="5891" max="5891" width="9.28515625" customWidth="1"/>
    <col min="5892" max="5892" width="9.5703125" customWidth="1"/>
    <col min="5893" max="5893" width="12.140625" customWidth="1"/>
    <col min="5894" max="5894" width="14.5703125" customWidth="1"/>
    <col min="5895" max="5895" width="10.7109375" customWidth="1"/>
    <col min="5896" max="5896" width="8.7109375" customWidth="1"/>
    <col min="5897" max="5898" width="9.7109375" customWidth="1"/>
    <col min="5899" max="5899" width="9.28515625" customWidth="1"/>
    <col min="5900" max="5900" width="0" hidden="1" customWidth="1"/>
    <col min="5901" max="5901" width="56.7109375" customWidth="1"/>
    <col min="6145" max="6145" width="6.140625" customWidth="1"/>
    <col min="6146" max="6146" width="40" customWidth="1"/>
    <col min="6147" max="6147" width="9.28515625" customWidth="1"/>
    <col min="6148" max="6148" width="9.5703125" customWidth="1"/>
    <col min="6149" max="6149" width="12.140625" customWidth="1"/>
    <col min="6150" max="6150" width="14.5703125" customWidth="1"/>
    <col min="6151" max="6151" width="10.7109375" customWidth="1"/>
    <col min="6152" max="6152" width="8.7109375" customWidth="1"/>
    <col min="6153" max="6154" width="9.7109375" customWidth="1"/>
    <col min="6155" max="6155" width="9.28515625" customWidth="1"/>
    <col min="6156" max="6156" width="0" hidden="1" customWidth="1"/>
    <col min="6157" max="6157" width="56.7109375" customWidth="1"/>
    <col min="6401" max="6401" width="6.140625" customWidth="1"/>
    <col min="6402" max="6402" width="40" customWidth="1"/>
    <col min="6403" max="6403" width="9.28515625" customWidth="1"/>
    <col min="6404" max="6404" width="9.5703125" customWidth="1"/>
    <col min="6405" max="6405" width="12.140625" customWidth="1"/>
    <col min="6406" max="6406" width="14.5703125" customWidth="1"/>
    <col min="6407" max="6407" width="10.7109375" customWidth="1"/>
    <col min="6408" max="6408" width="8.7109375" customWidth="1"/>
    <col min="6409" max="6410" width="9.7109375" customWidth="1"/>
    <col min="6411" max="6411" width="9.28515625" customWidth="1"/>
    <col min="6412" max="6412" width="0" hidden="1" customWidth="1"/>
    <col min="6413" max="6413" width="56.7109375" customWidth="1"/>
    <col min="6657" max="6657" width="6.140625" customWidth="1"/>
    <col min="6658" max="6658" width="40" customWidth="1"/>
    <col min="6659" max="6659" width="9.28515625" customWidth="1"/>
    <col min="6660" max="6660" width="9.5703125" customWidth="1"/>
    <col min="6661" max="6661" width="12.140625" customWidth="1"/>
    <col min="6662" max="6662" width="14.5703125" customWidth="1"/>
    <col min="6663" max="6663" width="10.7109375" customWidth="1"/>
    <col min="6664" max="6664" width="8.7109375" customWidth="1"/>
    <col min="6665" max="6666" width="9.7109375" customWidth="1"/>
    <col min="6667" max="6667" width="9.28515625" customWidth="1"/>
    <col min="6668" max="6668" width="0" hidden="1" customWidth="1"/>
    <col min="6669" max="6669" width="56.7109375" customWidth="1"/>
    <col min="6913" max="6913" width="6.140625" customWidth="1"/>
    <col min="6914" max="6914" width="40" customWidth="1"/>
    <col min="6915" max="6915" width="9.28515625" customWidth="1"/>
    <col min="6916" max="6916" width="9.5703125" customWidth="1"/>
    <col min="6917" max="6917" width="12.140625" customWidth="1"/>
    <col min="6918" max="6918" width="14.5703125" customWidth="1"/>
    <col min="6919" max="6919" width="10.7109375" customWidth="1"/>
    <col min="6920" max="6920" width="8.7109375" customWidth="1"/>
    <col min="6921" max="6922" width="9.7109375" customWidth="1"/>
    <col min="6923" max="6923" width="9.28515625" customWidth="1"/>
    <col min="6924" max="6924" width="0" hidden="1" customWidth="1"/>
    <col min="6925" max="6925" width="56.7109375" customWidth="1"/>
    <col min="7169" max="7169" width="6.140625" customWidth="1"/>
    <col min="7170" max="7170" width="40" customWidth="1"/>
    <col min="7171" max="7171" width="9.28515625" customWidth="1"/>
    <col min="7172" max="7172" width="9.5703125" customWidth="1"/>
    <col min="7173" max="7173" width="12.140625" customWidth="1"/>
    <col min="7174" max="7174" width="14.5703125" customWidth="1"/>
    <col min="7175" max="7175" width="10.7109375" customWidth="1"/>
    <col min="7176" max="7176" width="8.7109375" customWidth="1"/>
    <col min="7177" max="7178" width="9.7109375" customWidth="1"/>
    <col min="7179" max="7179" width="9.28515625" customWidth="1"/>
    <col min="7180" max="7180" width="0" hidden="1" customWidth="1"/>
    <col min="7181" max="7181" width="56.7109375" customWidth="1"/>
    <col min="7425" max="7425" width="6.140625" customWidth="1"/>
    <col min="7426" max="7426" width="40" customWidth="1"/>
    <col min="7427" max="7427" width="9.28515625" customWidth="1"/>
    <col min="7428" max="7428" width="9.5703125" customWidth="1"/>
    <col min="7429" max="7429" width="12.140625" customWidth="1"/>
    <col min="7430" max="7430" width="14.5703125" customWidth="1"/>
    <col min="7431" max="7431" width="10.7109375" customWidth="1"/>
    <col min="7432" max="7432" width="8.7109375" customWidth="1"/>
    <col min="7433" max="7434" width="9.7109375" customWidth="1"/>
    <col min="7435" max="7435" width="9.28515625" customWidth="1"/>
    <col min="7436" max="7436" width="0" hidden="1" customWidth="1"/>
    <col min="7437" max="7437" width="56.7109375" customWidth="1"/>
    <col min="7681" max="7681" width="6.140625" customWidth="1"/>
    <col min="7682" max="7682" width="40" customWidth="1"/>
    <col min="7683" max="7683" width="9.28515625" customWidth="1"/>
    <col min="7684" max="7684" width="9.5703125" customWidth="1"/>
    <col min="7685" max="7685" width="12.140625" customWidth="1"/>
    <col min="7686" max="7686" width="14.5703125" customWidth="1"/>
    <col min="7687" max="7687" width="10.7109375" customWidth="1"/>
    <col min="7688" max="7688" width="8.7109375" customWidth="1"/>
    <col min="7689" max="7690" width="9.7109375" customWidth="1"/>
    <col min="7691" max="7691" width="9.28515625" customWidth="1"/>
    <col min="7692" max="7692" width="0" hidden="1" customWidth="1"/>
    <col min="7693" max="7693" width="56.7109375" customWidth="1"/>
    <col min="7937" max="7937" width="6.140625" customWidth="1"/>
    <col min="7938" max="7938" width="40" customWidth="1"/>
    <col min="7939" max="7939" width="9.28515625" customWidth="1"/>
    <col min="7940" max="7940" width="9.5703125" customWidth="1"/>
    <col min="7941" max="7941" width="12.140625" customWidth="1"/>
    <col min="7942" max="7942" width="14.5703125" customWidth="1"/>
    <col min="7943" max="7943" width="10.7109375" customWidth="1"/>
    <col min="7944" max="7944" width="8.7109375" customWidth="1"/>
    <col min="7945" max="7946" width="9.7109375" customWidth="1"/>
    <col min="7947" max="7947" width="9.28515625" customWidth="1"/>
    <col min="7948" max="7948" width="0" hidden="1" customWidth="1"/>
    <col min="7949" max="7949" width="56.7109375" customWidth="1"/>
    <col min="8193" max="8193" width="6.140625" customWidth="1"/>
    <col min="8194" max="8194" width="40" customWidth="1"/>
    <col min="8195" max="8195" width="9.28515625" customWidth="1"/>
    <col min="8196" max="8196" width="9.5703125" customWidth="1"/>
    <col min="8197" max="8197" width="12.140625" customWidth="1"/>
    <col min="8198" max="8198" width="14.5703125" customWidth="1"/>
    <col min="8199" max="8199" width="10.7109375" customWidth="1"/>
    <col min="8200" max="8200" width="8.7109375" customWidth="1"/>
    <col min="8201" max="8202" width="9.7109375" customWidth="1"/>
    <col min="8203" max="8203" width="9.28515625" customWidth="1"/>
    <col min="8204" max="8204" width="0" hidden="1" customWidth="1"/>
    <col min="8205" max="8205" width="56.7109375" customWidth="1"/>
    <col min="8449" max="8449" width="6.140625" customWidth="1"/>
    <col min="8450" max="8450" width="40" customWidth="1"/>
    <col min="8451" max="8451" width="9.28515625" customWidth="1"/>
    <col min="8452" max="8452" width="9.5703125" customWidth="1"/>
    <col min="8453" max="8453" width="12.140625" customWidth="1"/>
    <col min="8454" max="8454" width="14.5703125" customWidth="1"/>
    <col min="8455" max="8455" width="10.7109375" customWidth="1"/>
    <col min="8456" max="8456" width="8.7109375" customWidth="1"/>
    <col min="8457" max="8458" width="9.7109375" customWidth="1"/>
    <col min="8459" max="8459" width="9.28515625" customWidth="1"/>
    <col min="8460" max="8460" width="0" hidden="1" customWidth="1"/>
    <col min="8461" max="8461" width="56.7109375" customWidth="1"/>
    <col min="8705" max="8705" width="6.140625" customWidth="1"/>
    <col min="8706" max="8706" width="40" customWidth="1"/>
    <col min="8707" max="8707" width="9.28515625" customWidth="1"/>
    <col min="8708" max="8708" width="9.5703125" customWidth="1"/>
    <col min="8709" max="8709" width="12.140625" customWidth="1"/>
    <col min="8710" max="8710" width="14.5703125" customWidth="1"/>
    <col min="8711" max="8711" width="10.7109375" customWidth="1"/>
    <col min="8712" max="8712" width="8.7109375" customWidth="1"/>
    <col min="8713" max="8714" width="9.7109375" customWidth="1"/>
    <col min="8715" max="8715" width="9.28515625" customWidth="1"/>
    <col min="8716" max="8716" width="0" hidden="1" customWidth="1"/>
    <col min="8717" max="8717" width="56.7109375" customWidth="1"/>
    <col min="8961" max="8961" width="6.140625" customWidth="1"/>
    <col min="8962" max="8962" width="40" customWidth="1"/>
    <col min="8963" max="8963" width="9.28515625" customWidth="1"/>
    <col min="8964" max="8964" width="9.5703125" customWidth="1"/>
    <col min="8965" max="8965" width="12.140625" customWidth="1"/>
    <col min="8966" max="8966" width="14.5703125" customWidth="1"/>
    <col min="8967" max="8967" width="10.7109375" customWidth="1"/>
    <col min="8968" max="8968" width="8.7109375" customWidth="1"/>
    <col min="8969" max="8970" width="9.7109375" customWidth="1"/>
    <col min="8971" max="8971" width="9.28515625" customWidth="1"/>
    <col min="8972" max="8972" width="0" hidden="1" customWidth="1"/>
    <col min="8973" max="8973" width="56.7109375" customWidth="1"/>
    <col min="9217" max="9217" width="6.140625" customWidth="1"/>
    <col min="9218" max="9218" width="40" customWidth="1"/>
    <col min="9219" max="9219" width="9.28515625" customWidth="1"/>
    <col min="9220" max="9220" width="9.5703125" customWidth="1"/>
    <col min="9221" max="9221" width="12.140625" customWidth="1"/>
    <col min="9222" max="9222" width="14.5703125" customWidth="1"/>
    <col min="9223" max="9223" width="10.7109375" customWidth="1"/>
    <col min="9224" max="9224" width="8.7109375" customWidth="1"/>
    <col min="9225" max="9226" width="9.7109375" customWidth="1"/>
    <col min="9227" max="9227" width="9.28515625" customWidth="1"/>
    <col min="9228" max="9228" width="0" hidden="1" customWidth="1"/>
    <col min="9229" max="9229" width="56.7109375" customWidth="1"/>
    <col min="9473" max="9473" width="6.140625" customWidth="1"/>
    <col min="9474" max="9474" width="40" customWidth="1"/>
    <col min="9475" max="9475" width="9.28515625" customWidth="1"/>
    <col min="9476" max="9476" width="9.5703125" customWidth="1"/>
    <col min="9477" max="9477" width="12.140625" customWidth="1"/>
    <col min="9478" max="9478" width="14.5703125" customWidth="1"/>
    <col min="9479" max="9479" width="10.7109375" customWidth="1"/>
    <col min="9480" max="9480" width="8.7109375" customWidth="1"/>
    <col min="9481" max="9482" width="9.7109375" customWidth="1"/>
    <col min="9483" max="9483" width="9.28515625" customWidth="1"/>
    <col min="9484" max="9484" width="0" hidden="1" customWidth="1"/>
    <col min="9485" max="9485" width="56.7109375" customWidth="1"/>
    <col min="9729" max="9729" width="6.140625" customWidth="1"/>
    <col min="9730" max="9730" width="40" customWidth="1"/>
    <col min="9731" max="9731" width="9.28515625" customWidth="1"/>
    <col min="9732" max="9732" width="9.5703125" customWidth="1"/>
    <col min="9733" max="9733" width="12.140625" customWidth="1"/>
    <col min="9734" max="9734" width="14.5703125" customWidth="1"/>
    <col min="9735" max="9735" width="10.7109375" customWidth="1"/>
    <col min="9736" max="9736" width="8.7109375" customWidth="1"/>
    <col min="9737" max="9738" width="9.7109375" customWidth="1"/>
    <col min="9739" max="9739" width="9.28515625" customWidth="1"/>
    <col min="9740" max="9740" width="0" hidden="1" customWidth="1"/>
    <col min="9741" max="9741" width="56.7109375" customWidth="1"/>
    <col min="9985" max="9985" width="6.140625" customWidth="1"/>
    <col min="9986" max="9986" width="40" customWidth="1"/>
    <col min="9987" max="9987" width="9.28515625" customWidth="1"/>
    <col min="9988" max="9988" width="9.5703125" customWidth="1"/>
    <col min="9989" max="9989" width="12.140625" customWidth="1"/>
    <col min="9990" max="9990" width="14.5703125" customWidth="1"/>
    <col min="9991" max="9991" width="10.7109375" customWidth="1"/>
    <col min="9992" max="9992" width="8.7109375" customWidth="1"/>
    <col min="9993" max="9994" width="9.7109375" customWidth="1"/>
    <col min="9995" max="9995" width="9.28515625" customWidth="1"/>
    <col min="9996" max="9996" width="0" hidden="1" customWidth="1"/>
    <col min="9997" max="9997" width="56.7109375" customWidth="1"/>
    <col min="10241" max="10241" width="6.140625" customWidth="1"/>
    <col min="10242" max="10242" width="40" customWidth="1"/>
    <col min="10243" max="10243" width="9.28515625" customWidth="1"/>
    <col min="10244" max="10244" width="9.5703125" customWidth="1"/>
    <col min="10245" max="10245" width="12.140625" customWidth="1"/>
    <col min="10246" max="10246" width="14.5703125" customWidth="1"/>
    <col min="10247" max="10247" width="10.7109375" customWidth="1"/>
    <col min="10248" max="10248" width="8.7109375" customWidth="1"/>
    <col min="10249" max="10250" width="9.7109375" customWidth="1"/>
    <col min="10251" max="10251" width="9.28515625" customWidth="1"/>
    <col min="10252" max="10252" width="0" hidden="1" customWidth="1"/>
    <col min="10253" max="10253" width="56.7109375" customWidth="1"/>
    <col min="10497" max="10497" width="6.140625" customWidth="1"/>
    <col min="10498" max="10498" width="40" customWidth="1"/>
    <col min="10499" max="10499" width="9.28515625" customWidth="1"/>
    <col min="10500" max="10500" width="9.5703125" customWidth="1"/>
    <col min="10501" max="10501" width="12.140625" customWidth="1"/>
    <col min="10502" max="10502" width="14.5703125" customWidth="1"/>
    <col min="10503" max="10503" width="10.7109375" customWidth="1"/>
    <col min="10504" max="10504" width="8.7109375" customWidth="1"/>
    <col min="10505" max="10506" width="9.7109375" customWidth="1"/>
    <col min="10507" max="10507" width="9.28515625" customWidth="1"/>
    <col min="10508" max="10508" width="0" hidden="1" customWidth="1"/>
    <col min="10509" max="10509" width="56.7109375" customWidth="1"/>
    <col min="10753" max="10753" width="6.140625" customWidth="1"/>
    <col min="10754" max="10754" width="40" customWidth="1"/>
    <col min="10755" max="10755" width="9.28515625" customWidth="1"/>
    <col min="10756" max="10756" width="9.5703125" customWidth="1"/>
    <col min="10757" max="10757" width="12.140625" customWidth="1"/>
    <col min="10758" max="10758" width="14.5703125" customWidth="1"/>
    <col min="10759" max="10759" width="10.7109375" customWidth="1"/>
    <col min="10760" max="10760" width="8.7109375" customWidth="1"/>
    <col min="10761" max="10762" width="9.7109375" customWidth="1"/>
    <col min="10763" max="10763" width="9.28515625" customWidth="1"/>
    <col min="10764" max="10764" width="0" hidden="1" customWidth="1"/>
    <col min="10765" max="10765" width="56.7109375" customWidth="1"/>
    <col min="11009" max="11009" width="6.140625" customWidth="1"/>
    <col min="11010" max="11010" width="40" customWidth="1"/>
    <col min="11011" max="11011" width="9.28515625" customWidth="1"/>
    <col min="11012" max="11012" width="9.5703125" customWidth="1"/>
    <col min="11013" max="11013" width="12.140625" customWidth="1"/>
    <col min="11014" max="11014" width="14.5703125" customWidth="1"/>
    <col min="11015" max="11015" width="10.7109375" customWidth="1"/>
    <col min="11016" max="11016" width="8.7109375" customWidth="1"/>
    <col min="11017" max="11018" width="9.7109375" customWidth="1"/>
    <col min="11019" max="11019" width="9.28515625" customWidth="1"/>
    <col min="11020" max="11020" width="0" hidden="1" customWidth="1"/>
    <col min="11021" max="11021" width="56.7109375" customWidth="1"/>
    <col min="11265" max="11265" width="6.140625" customWidth="1"/>
    <col min="11266" max="11266" width="40" customWidth="1"/>
    <col min="11267" max="11267" width="9.28515625" customWidth="1"/>
    <col min="11268" max="11268" width="9.5703125" customWidth="1"/>
    <col min="11269" max="11269" width="12.140625" customWidth="1"/>
    <col min="11270" max="11270" width="14.5703125" customWidth="1"/>
    <col min="11271" max="11271" width="10.7109375" customWidth="1"/>
    <col min="11272" max="11272" width="8.7109375" customWidth="1"/>
    <col min="11273" max="11274" width="9.7109375" customWidth="1"/>
    <col min="11275" max="11275" width="9.28515625" customWidth="1"/>
    <col min="11276" max="11276" width="0" hidden="1" customWidth="1"/>
    <col min="11277" max="11277" width="56.7109375" customWidth="1"/>
    <col min="11521" max="11521" width="6.140625" customWidth="1"/>
    <col min="11522" max="11522" width="40" customWidth="1"/>
    <col min="11523" max="11523" width="9.28515625" customWidth="1"/>
    <col min="11524" max="11524" width="9.5703125" customWidth="1"/>
    <col min="11525" max="11525" width="12.140625" customWidth="1"/>
    <col min="11526" max="11526" width="14.5703125" customWidth="1"/>
    <col min="11527" max="11527" width="10.7109375" customWidth="1"/>
    <col min="11528" max="11528" width="8.7109375" customWidth="1"/>
    <col min="11529" max="11530" width="9.7109375" customWidth="1"/>
    <col min="11531" max="11531" width="9.28515625" customWidth="1"/>
    <col min="11532" max="11532" width="0" hidden="1" customWidth="1"/>
    <col min="11533" max="11533" width="56.7109375" customWidth="1"/>
    <col min="11777" max="11777" width="6.140625" customWidth="1"/>
    <col min="11778" max="11778" width="40" customWidth="1"/>
    <col min="11779" max="11779" width="9.28515625" customWidth="1"/>
    <col min="11780" max="11780" width="9.5703125" customWidth="1"/>
    <col min="11781" max="11781" width="12.140625" customWidth="1"/>
    <col min="11782" max="11782" width="14.5703125" customWidth="1"/>
    <col min="11783" max="11783" width="10.7109375" customWidth="1"/>
    <col min="11784" max="11784" width="8.7109375" customWidth="1"/>
    <col min="11785" max="11786" width="9.7109375" customWidth="1"/>
    <col min="11787" max="11787" width="9.28515625" customWidth="1"/>
    <col min="11788" max="11788" width="0" hidden="1" customWidth="1"/>
    <col min="11789" max="11789" width="56.7109375" customWidth="1"/>
    <col min="12033" max="12033" width="6.140625" customWidth="1"/>
    <col min="12034" max="12034" width="40" customWidth="1"/>
    <col min="12035" max="12035" width="9.28515625" customWidth="1"/>
    <col min="12036" max="12036" width="9.5703125" customWidth="1"/>
    <col min="12037" max="12037" width="12.140625" customWidth="1"/>
    <col min="12038" max="12038" width="14.5703125" customWidth="1"/>
    <col min="12039" max="12039" width="10.7109375" customWidth="1"/>
    <col min="12040" max="12040" width="8.7109375" customWidth="1"/>
    <col min="12041" max="12042" width="9.7109375" customWidth="1"/>
    <col min="12043" max="12043" width="9.28515625" customWidth="1"/>
    <col min="12044" max="12044" width="0" hidden="1" customWidth="1"/>
    <col min="12045" max="12045" width="56.7109375" customWidth="1"/>
    <col min="12289" max="12289" width="6.140625" customWidth="1"/>
    <col min="12290" max="12290" width="40" customWidth="1"/>
    <col min="12291" max="12291" width="9.28515625" customWidth="1"/>
    <col min="12292" max="12292" width="9.5703125" customWidth="1"/>
    <col min="12293" max="12293" width="12.140625" customWidth="1"/>
    <col min="12294" max="12294" width="14.5703125" customWidth="1"/>
    <col min="12295" max="12295" width="10.7109375" customWidth="1"/>
    <col min="12296" max="12296" width="8.7109375" customWidth="1"/>
    <col min="12297" max="12298" width="9.7109375" customWidth="1"/>
    <col min="12299" max="12299" width="9.28515625" customWidth="1"/>
    <col min="12300" max="12300" width="0" hidden="1" customWidth="1"/>
    <col min="12301" max="12301" width="56.7109375" customWidth="1"/>
    <col min="12545" max="12545" width="6.140625" customWidth="1"/>
    <col min="12546" max="12546" width="40" customWidth="1"/>
    <col min="12547" max="12547" width="9.28515625" customWidth="1"/>
    <col min="12548" max="12548" width="9.5703125" customWidth="1"/>
    <col min="12549" max="12549" width="12.140625" customWidth="1"/>
    <col min="12550" max="12550" width="14.5703125" customWidth="1"/>
    <col min="12551" max="12551" width="10.7109375" customWidth="1"/>
    <col min="12552" max="12552" width="8.7109375" customWidth="1"/>
    <col min="12553" max="12554" width="9.7109375" customWidth="1"/>
    <col min="12555" max="12555" width="9.28515625" customWidth="1"/>
    <col min="12556" max="12556" width="0" hidden="1" customWidth="1"/>
    <col min="12557" max="12557" width="56.7109375" customWidth="1"/>
    <col min="12801" max="12801" width="6.140625" customWidth="1"/>
    <col min="12802" max="12802" width="40" customWidth="1"/>
    <col min="12803" max="12803" width="9.28515625" customWidth="1"/>
    <col min="12804" max="12804" width="9.5703125" customWidth="1"/>
    <col min="12805" max="12805" width="12.140625" customWidth="1"/>
    <col min="12806" max="12806" width="14.5703125" customWidth="1"/>
    <col min="12807" max="12807" width="10.7109375" customWidth="1"/>
    <col min="12808" max="12808" width="8.7109375" customWidth="1"/>
    <col min="12809" max="12810" width="9.7109375" customWidth="1"/>
    <col min="12811" max="12811" width="9.28515625" customWidth="1"/>
    <col min="12812" max="12812" width="0" hidden="1" customWidth="1"/>
    <col min="12813" max="12813" width="56.7109375" customWidth="1"/>
    <col min="13057" max="13057" width="6.140625" customWidth="1"/>
    <col min="13058" max="13058" width="40" customWidth="1"/>
    <col min="13059" max="13059" width="9.28515625" customWidth="1"/>
    <col min="13060" max="13060" width="9.5703125" customWidth="1"/>
    <col min="13061" max="13061" width="12.140625" customWidth="1"/>
    <col min="13062" max="13062" width="14.5703125" customWidth="1"/>
    <col min="13063" max="13063" width="10.7109375" customWidth="1"/>
    <col min="13064" max="13064" width="8.7109375" customWidth="1"/>
    <col min="13065" max="13066" width="9.7109375" customWidth="1"/>
    <col min="13067" max="13067" width="9.28515625" customWidth="1"/>
    <col min="13068" max="13068" width="0" hidden="1" customWidth="1"/>
    <col min="13069" max="13069" width="56.7109375" customWidth="1"/>
    <col min="13313" max="13313" width="6.140625" customWidth="1"/>
    <col min="13314" max="13314" width="40" customWidth="1"/>
    <col min="13315" max="13315" width="9.28515625" customWidth="1"/>
    <col min="13316" max="13316" width="9.5703125" customWidth="1"/>
    <col min="13317" max="13317" width="12.140625" customWidth="1"/>
    <col min="13318" max="13318" width="14.5703125" customWidth="1"/>
    <col min="13319" max="13319" width="10.7109375" customWidth="1"/>
    <col min="13320" max="13320" width="8.7109375" customWidth="1"/>
    <col min="13321" max="13322" width="9.7109375" customWidth="1"/>
    <col min="13323" max="13323" width="9.28515625" customWidth="1"/>
    <col min="13324" max="13324" width="0" hidden="1" customWidth="1"/>
    <col min="13325" max="13325" width="56.7109375" customWidth="1"/>
    <col min="13569" max="13569" width="6.140625" customWidth="1"/>
    <col min="13570" max="13570" width="40" customWidth="1"/>
    <col min="13571" max="13571" width="9.28515625" customWidth="1"/>
    <col min="13572" max="13572" width="9.5703125" customWidth="1"/>
    <col min="13573" max="13573" width="12.140625" customWidth="1"/>
    <col min="13574" max="13574" width="14.5703125" customWidth="1"/>
    <col min="13575" max="13575" width="10.7109375" customWidth="1"/>
    <col min="13576" max="13576" width="8.7109375" customWidth="1"/>
    <col min="13577" max="13578" width="9.7109375" customWidth="1"/>
    <col min="13579" max="13579" width="9.28515625" customWidth="1"/>
    <col min="13580" max="13580" width="0" hidden="1" customWidth="1"/>
    <col min="13581" max="13581" width="56.7109375" customWidth="1"/>
    <col min="13825" max="13825" width="6.140625" customWidth="1"/>
    <col min="13826" max="13826" width="40" customWidth="1"/>
    <col min="13827" max="13827" width="9.28515625" customWidth="1"/>
    <col min="13828" max="13828" width="9.5703125" customWidth="1"/>
    <col min="13829" max="13829" width="12.140625" customWidth="1"/>
    <col min="13830" max="13830" width="14.5703125" customWidth="1"/>
    <col min="13831" max="13831" width="10.7109375" customWidth="1"/>
    <col min="13832" max="13832" width="8.7109375" customWidth="1"/>
    <col min="13833" max="13834" width="9.7109375" customWidth="1"/>
    <col min="13835" max="13835" width="9.28515625" customWidth="1"/>
    <col min="13836" max="13836" width="0" hidden="1" customWidth="1"/>
    <col min="13837" max="13837" width="56.7109375" customWidth="1"/>
    <col min="14081" max="14081" width="6.140625" customWidth="1"/>
    <col min="14082" max="14082" width="40" customWidth="1"/>
    <col min="14083" max="14083" width="9.28515625" customWidth="1"/>
    <col min="14084" max="14084" width="9.5703125" customWidth="1"/>
    <col min="14085" max="14085" width="12.140625" customWidth="1"/>
    <col min="14086" max="14086" width="14.5703125" customWidth="1"/>
    <col min="14087" max="14087" width="10.7109375" customWidth="1"/>
    <col min="14088" max="14088" width="8.7109375" customWidth="1"/>
    <col min="14089" max="14090" width="9.7109375" customWidth="1"/>
    <col min="14091" max="14091" width="9.28515625" customWidth="1"/>
    <col min="14092" max="14092" width="0" hidden="1" customWidth="1"/>
    <col min="14093" max="14093" width="56.7109375" customWidth="1"/>
    <col min="14337" max="14337" width="6.140625" customWidth="1"/>
    <col min="14338" max="14338" width="40" customWidth="1"/>
    <col min="14339" max="14339" width="9.28515625" customWidth="1"/>
    <col min="14340" max="14340" width="9.5703125" customWidth="1"/>
    <col min="14341" max="14341" width="12.140625" customWidth="1"/>
    <col min="14342" max="14342" width="14.5703125" customWidth="1"/>
    <col min="14343" max="14343" width="10.7109375" customWidth="1"/>
    <col min="14344" max="14344" width="8.7109375" customWidth="1"/>
    <col min="14345" max="14346" width="9.7109375" customWidth="1"/>
    <col min="14347" max="14347" width="9.28515625" customWidth="1"/>
    <col min="14348" max="14348" width="0" hidden="1" customWidth="1"/>
    <col min="14349" max="14349" width="56.7109375" customWidth="1"/>
    <col min="14593" max="14593" width="6.140625" customWidth="1"/>
    <col min="14594" max="14594" width="40" customWidth="1"/>
    <col min="14595" max="14595" width="9.28515625" customWidth="1"/>
    <col min="14596" max="14596" width="9.5703125" customWidth="1"/>
    <col min="14597" max="14597" width="12.140625" customWidth="1"/>
    <col min="14598" max="14598" width="14.5703125" customWidth="1"/>
    <col min="14599" max="14599" width="10.7109375" customWidth="1"/>
    <col min="14600" max="14600" width="8.7109375" customWidth="1"/>
    <col min="14601" max="14602" width="9.7109375" customWidth="1"/>
    <col min="14603" max="14603" width="9.28515625" customWidth="1"/>
    <col min="14604" max="14604" width="0" hidden="1" customWidth="1"/>
    <col min="14605" max="14605" width="56.7109375" customWidth="1"/>
    <col min="14849" max="14849" width="6.140625" customWidth="1"/>
    <col min="14850" max="14850" width="40" customWidth="1"/>
    <col min="14851" max="14851" width="9.28515625" customWidth="1"/>
    <col min="14852" max="14852" width="9.5703125" customWidth="1"/>
    <col min="14853" max="14853" width="12.140625" customWidth="1"/>
    <col min="14854" max="14854" width="14.5703125" customWidth="1"/>
    <col min="14855" max="14855" width="10.7109375" customWidth="1"/>
    <col min="14856" max="14856" width="8.7109375" customWidth="1"/>
    <col min="14857" max="14858" width="9.7109375" customWidth="1"/>
    <col min="14859" max="14859" width="9.28515625" customWidth="1"/>
    <col min="14860" max="14860" width="0" hidden="1" customWidth="1"/>
    <col min="14861" max="14861" width="56.7109375" customWidth="1"/>
    <col min="15105" max="15105" width="6.140625" customWidth="1"/>
    <col min="15106" max="15106" width="40" customWidth="1"/>
    <col min="15107" max="15107" width="9.28515625" customWidth="1"/>
    <col min="15108" max="15108" width="9.5703125" customWidth="1"/>
    <col min="15109" max="15109" width="12.140625" customWidth="1"/>
    <col min="15110" max="15110" width="14.5703125" customWidth="1"/>
    <col min="15111" max="15111" width="10.7109375" customWidth="1"/>
    <col min="15112" max="15112" width="8.7109375" customWidth="1"/>
    <col min="15113" max="15114" width="9.7109375" customWidth="1"/>
    <col min="15115" max="15115" width="9.28515625" customWidth="1"/>
    <col min="15116" max="15116" width="0" hidden="1" customWidth="1"/>
    <col min="15117" max="15117" width="56.7109375" customWidth="1"/>
    <col min="15361" max="15361" width="6.140625" customWidth="1"/>
    <col min="15362" max="15362" width="40" customWidth="1"/>
    <col min="15363" max="15363" width="9.28515625" customWidth="1"/>
    <col min="15364" max="15364" width="9.5703125" customWidth="1"/>
    <col min="15365" max="15365" width="12.140625" customWidth="1"/>
    <col min="15366" max="15366" width="14.5703125" customWidth="1"/>
    <col min="15367" max="15367" width="10.7109375" customWidth="1"/>
    <col min="15368" max="15368" width="8.7109375" customWidth="1"/>
    <col min="15369" max="15370" width="9.7109375" customWidth="1"/>
    <col min="15371" max="15371" width="9.28515625" customWidth="1"/>
    <col min="15372" max="15372" width="0" hidden="1" customWidth="1"/>
    <col min="15373" max="15373" width="56.7109375" customWidth="1"/>
    <col min="15617" max="15617" width="6.140625" customWidth="1"/>
    <col min="15618" max="15618" width="40" customWidth="1"/>
    <col min="15619" max="15619" width="9.28515625" customWidth="1"/>
    <col min="15620" max="15620" width="9.5703125" customWidth="1"/>
    <col min="15621" max="15621" width="12.140625" customWidth="1"/>
    <col min="15622" max="15622" width="14.5703125" customWidth="1"/>
    <col min="15623" max="15623" width="10.7109375" customWidth="1"/>
    <col min="15624" max="15624" width="8.7109375" customWidth="1"/>
    <col min="15625" max="15626" width="9.7109375" customWidth="1"/>
    <col min="15627" max="15627" width="9.28515625" customWidth="1"/>
    <col min="15628" max="15628" width="0" hidden="1" customWidth="1"/>
    <col min="15629" max="15629" width="56.7109375" customWidth="1"/>
    <col min="15873" max="15873" width="6.140625" customWidth="1"/>
    <col min="15874" max="15874" width="40" customWidth="1"/>
    <col min="15875" max="15875" width="9.28515625" customWidth="1"/>
    <col min="15876" max="15876" width="9.5703125" customWidth="1"/>
    <col min="15877" max="15877" width="12.140625" customWidth="1"/>
    <col min="15878" max="15878" width="14.5703125" customWidth="1"/>
    <col min="15879" max="15879" width="10.7109375" customWidth="1"/>
    <col min="15880" max="15880" width="8.7109375" customWidth="1"/>
    <col min="15881" max="15882" width="9.7109375" customWidth="1"/>
    <col min="15883" max="15883" width="9.28515625" customWidth="1"/>
    <col min="15884" max="15884" width="0" hidden="1" customWidth="1"/>
    <col min="15885" max="15885" width="56.7109375" customWidth="1"/>
    <col min="16129" max="16129" width="6.140625" customWidth="1"/>
    <col min="16130" max="16130" width="40" customWidth="1"/>
    <col min="16131" max="16131" width="9.28515625" customWidth="1"/>
    <col min="16132" max="16132" width="9.5703125" customWidth="1"/>
    <col min="16133" max="16133" width="12.140625" customWidth="1"/>
    <col min="16134" max="16134" width="14.5703125" customWidth="1"/>
    <col min="16135" max="16135" width="10.7109375" customWidth="1"/>
    <col min="16136" max="16136" width="8.7109375" customWidth="1"/>
    <col min="16137" max="16138" width="9.7109375" customWidth="1"/>
    <col min="16139" max="16139" width="9.28515625" customWidth="1"/>
    <col min="16140" max="16140" width="0" hidden="1" customWidth="1"/>
    <col min="16141" max="16141" width="56.7109375" customWidth="1"/>
  </cols>
  <sheetData>
    <row r="2" spans="1:13" x14ac:dyDescent="0.25">
      <c r="D2" s="19" t="s">
        <v>274</v>
      </c>
    </row>
    <row r="3" spans="1:13" x14ac:dyDescent="0.25">
      <c r="D3" s="19" t="s">
        <v>275</v>
      </c>
    </row>
    <row r="4" spans="1:13" x14ac:dyDescent="0.25">
      <c r="D4" s="19" t="s">
        <v>276</v>
      </c>
    </row>
    <row r="5" spans="1:13" x14ac:dyDescent="0.25">
      <c r="D5" s="19" t="s">
        <v>277</v>
      </c>
    </row>
    <row r="6" spans="1:13" x14ac:dyDescent="0.25">
      <c r="D6" s="19" t="s">
        <v>278</v>
      </c>
    </row>
    <row r="7" spans="1:13" ht="18" x14ac:dyDescent="0.25">
      <c r="A7" t="s">
        <v>53</v>
      </c>
    </row>
    <row r="10" spans="1:13" x14ac:dyDescent="0.25">
      <c r="A10" t="s">
        <v>54</v>
      </c>
      <c r="C10" s="22" t="s">
        <v>279</v>
      </c>
    </row>
    <row r="11" spans="1:13" x14ac:dyDescent="0.25">
      <c r="B11" s="23" t="s">
        <v>280</v>
      </c>
    </row>
    <row r="12" spans="1:13" x14ac:dyDescent="0.25">
      <c r="C12" s="24" t="s">
        <v>281</v>
      </c>
    </row>
    <row r="13" spans="1:13" ht="15.75" thickBot="1" x14ac:dyDescent="0.3"/>
    <row r="14" spans="1:13" x14ac:dyDescent="0.25">
      <c r="A14" s="32"/>
      <c r="B14" s="178" t="s">
        <v>58</v>
      </c>
      <c r="C14" s="32"/>
      <c r="D14" s="179" t="s">
        <v>1</v>
      </c>
      <c r="E14" s="180" t="s">
        <v>2</v>
      </c>
      <c r="F14" s="181" t="s">
        <v>2</v>
      </c>
      <c r="G14" s="181" t="s">
        <v>45</v>
      </c>
      <c r="H14" s="32" t="s">
        <v>59</v>
      </c>
      <c r="I14" s="26" t="s">
        <v>60</v>
      </c>
      <c r="J14" s="26" t="s">
        <v>61</v>
      </c>
      <c r="K14" s="26" t="s">
        <v>62</v>
      </c>
      <c r="L14" s="26"/>
      <c r="M14" s="32"/>
    </row>
    <row r="15" spans="1:13" x14ac:dyDescent="0.25">
      <c r="A15" s="44" t="s">
        <v>63</v>
      </c>
      <c r="B15" s="35" t="s">
        <v>64</v>
      </c>
      <c r="C15" s="34" t="s">
        <v>65</v>
      </c>
      <c r="D15" s="182" t="s">
        <v>46</v>
      </c>
      <c r="E15" s="183" t="s">
        <v>5</v>
      </c>
      <c r="F15" s="184" t="s">
        <v>282</v>
      </c>
      <c r="G15" s="184" t="s">
        <v>74</v>
      </c>
      <c r="H15" s="44" t="s">
        <v>283</v>
      </c>
      <c r="I15" s="33" t="s">
        <v>69</v>
      </c>
      <c r="J15" s="33" t="s">
        <v>70</v>
      </c>
      <c r="K15" s="33" t="s">
        <v>70</v>
      </c>
      <c r="L15" s="33" t="s">
        <v>71</v>
      </c>
      <c r="M15" s="34" t="s">
        <v>10</v>
      </c>
    </row>
    <row r="16" spans="1:13" ht="12" customHeight="1" thickBot="1" x14ac:dyDescent="0.3">
      <c r="A16" s="185" t="s">
        <v>47</v>
      </c>
      <c r="B16" s="186" t="s">
        <v>72</v>
      </c>
      <c r="C16" s="185"/>
      <c r="D16" s="187" t="s">
        <v>8</v>
      </c>
      <c r="E16" s="188" t="s">
        <v>284</v>
      </c>
      <c r="F16" s="189" t="s">
        <v>285</v>
      </c>
      <c r="G16" s="190"/>
      <c r="H16" s="44"/>
      <c r="I16" s="33" t="s">
        <v>75</v>
      </c>
      <c r="J16" s="33"/>
      <c r="K16" s="33"/>
      <c r="L16" s="33"/>
      <c r="M16" s="44"/>
    </row>
    <row r="17" spans="1:13" ht="12" customHeight="1" thickBot="1" x14ac:dyDescent="0.3">
      <c r="A17" s="46">
        <v>1</v>
      </c>
      <c r="B17" s="191">
        <v>2</v>
      </c>
      <c r="C17" s="46">
        <v>3</v>
      </c>
      <c r="D17" s="49">
        <v>4</v>
      </c>
      <c r="E17" s="192">
        <v>0</v>
      </c>
      <c r="F17" s="49">
        <v>5</v>
      </c>
      <c r="G17" s="50">
        <v>6</v>
      </c>
      <c r="H17" s="52">
        <v>7</v>
      </c>
      <c r="I17" s="52">
        <v>8</v>
      </c>
      <c r="J17" s="52">
        <v>9</v>
      </c>
      <c r="K17" s="52">
        <v>10</v>
      </c>
      <c r="L17" s="52"/>
      <c r="M17" s="52">
        <v>11</v>
      </c>
    </row>
    <row r="18" spans="1:13" x14ac:dyDescent="0.25">
      <c r="A18" s="61" t="s">
        <v>11</v>
      </c>
      <c r="B18" s="62" t="s">
        <v>76</v>
      </c>
      <c r="C18" s="62"/>
      <c r="D18" s="73"/>
      <c r="E18" s="193"/>
      <c r="F18" s="133"/>
      <c r="G18" s="194"/>
      <c r="H18" s="69"/>
      <c r="I18" s="69"/>
      <c r="J18" s="69"/>
      <c r="K18" s="69"/>
      <c r="L18" s="69"/>
      <c r="M18" s="69"/>
    </row>
    <row r="19" spans="1:13" x14ac:dyDescent="0.25">
      <c r="A19" s="70"/>
      <c r="B19" s="62" t="s">
        <v>77</v>
      </c>
      <c r="C19" s="195" t="s">
        <v>12</v>
      </c>
      <c r="D19" s="196">
        <f>D21+D30+D34+D35+D40</f>
        <v>4155.97</v>
      </c>
      <c r="E19" s="197">
        <f>SUM(E21,E30,E34,E35,E40)</f>
        <v>27959</v>
      </c>
      <c r="F19" s="197">
        <f>SUM(F21,F30,F34,F35,F40)</f>
        <v>10600.598150000002</v>
      </c>
      <c r="G19" s="198">
        <f>SUM(G21,G30,G34,G35,G40)</f>
        <v>6444.6281500000005</v>
      </c>
      <c r="H19" s="199">
        <f>ROUND(F19/D19*100,1)-100</f>
        <v>155.1</v>
      </c>
      <c r="I19" s="95">
        <f>SUM(I21,I30,I34,I35,I40)</f>
        <v>176.92349999999996</v>
      </c>
      <c r="J19" s="95">
        <f>SUM(J21,J30,J34,J35,J40)</f>
        <v>6410.6972900000001</v>
      </c>
      <c r="K19" s="95">
        <f>SUM(K21,K30,K34,K35,K40)</f>
        <v>-142.99263999999999</v>
      </c>
      <c r="L19" s="200">
        <f>SUM(L21,L30,L34,L35,L40)</f>
        <v>5075.7160100000001</v>
      </c>
      <c r="M19" s="201"/>
    </row>
    <row r="20" spans="1:13" x14ac:dyDescent="0.25">
      <c r="A20" s="70"/>
      <c r="B20" s="63"/>
      <c r="C20" s="111"/>
      <c r="D20" s="79"/>
      <c r="E20" s="64"/>
      <c r="F20" s="64"/>
      <c r="G20" s="202"/>
      <c r="H20" s="199"/>
      <c r="I20" s="199"/>
      <c r="J20" s="199"/>
      <c r="K20" s="199"/>
      <c r="L20" s="201"/>
      <c r="M20" s="201"/>
    </row>
    <row r="21" spans="1:13" x14ac:dyDescent="0.25">
      <c r="A21" s="84">
        <v>1</v>
      </c>
      <c r="B21" s="85" t="s">
        <v>78</v>
      </c>
      <c r="C21" s="195" t="s">
        <v>12</v>
      </c>
      <c r="D21" s="203">
        <f>D23+D25+D27+D28</f>
        <v>194.46</v>
      </c>
      <c r="E21" s="197">
        <f>SUM(E23:E29)</f>
        <v>426.2</v>
      </c>
      <c r="F21" s="197">
        <f>SUM(F23:F29)</f>
        <v>141.12602000000001</v>
      </c>
      <c r="G21" s="198">
        <f>SUM(G23:G29)</f>
        <v>-53.333979999999997</v>
      </c>
      <c r="H21" s="199">
        <f>ROUND(F21/D21*100,1)-100</f>
        <v>-27.400000000000006</v>
      </c>
      <c r="I21" s="199">
        <f>SUM(I23:I29)</f>
        <v>-9.7230000000000008</v>
      </c>
      <c r="J21" s="199">
        <f>SUM(J23:J29)</f>
        <v>0</v>
      </c>
      <c r="K21" s="199">
        <f>SUM(K23:K29)</f>
        <v>-43.610979999999998</v>
      </c>
      <c r="L21" s="201">
        <f>SUM(L23:L29)</f>
        <v>33.887979999999999</v>
      </c>
      <c r="M21" s="201"/>
    </row>
    <row r="22" spans="1:13" x14ac:dyDescent="0.25">
      <c r="A22" s="70"/>
      <c r="B22" s="63" t="s">
        <v>79</v>
      </c>
      <c r="C22" s="111"/>
      <c r="D22" s="79"/>
      <c r="E22" s="64"/>
      <c r="F22" s="64"/>
      <c r="G22" s="202"/>
      <c r="H22" s="199"/>
      <c r="I22" s="199"/>
      <c r="J22" s="199"/>
      <c r="K22" s="199"/>
      <c r="L22" s="201"/>
      <c r="M22" s="201"/>
    </row>
    <row r="23" spans="1:13" x14ac:dyDescent="0.25">
      <c r="A23" s="88" t="s">
        <v>80</v>
      </c>
      <c r="B23" s="63" t="s">
        <v>81</v>
      </c>
      <c r="C23" s="195" t="s">
        <v>12</v>
      </c>
      <c r="D23" s="139">
        <v>194.46</v>
      </c>
      <c r="E23" s="204">
        <f>SUM('[1]Эл.энергия 1 кв.'!F23+'[1]Эл.энергия 2 кв.'!F23+'[1]Эл.энергия 3 кв. '!F23+'[1]Эл.энергия 4 кв. '!F23)</f>
        <v>426.2</v>
      </c>
      <c r="F23" s="204">
        <f>SUM('[1]Эл.энергия 1 кв.'!G23+'[1]Эл.энергия 2 кв.'!G23+'[1]Эл.энергия 3 кв. '!G23+'[1]Эл.энергия 4 кв. '!G23)</f>
        <v>141.12602000000001</v>
      </c>
      <c r="G23" s="205">
        <f>F23-D23</f>
        <v>-53.333979999999997</v>
      </c>
      <c r="H23" s="199">
        <f>ROUND(F23/D23*100,1)</f>
        <v>72.599999999999994</v>
      </c>
      <c r="I23" s="199">
        <f>-D23*5/100</f>
        <v>-9.7230000000000008</v>
      </c>
      <c r="J23" s="77"/>
      <c r="K23" s="199">
        <f>G23-I23</f>
        <v>-43.610979999999998</v>
      </c>
      <c r="L23" s="82">
        <f>I23+J23-K23</f>
        <v>33.887979999999999</v>
      </c>
      <c r="M23" s="201" t="s">
        <v>14</v>
      </c>
    </row>
    <row r="24" spans="1:13" hidden="1" x14ac:dyDescent="0.25">
      <c r="A24" s="88" t="s">
        <v>83</v>
      </c>
      <c r="B24" s="63" t="s">
        <v>84</v>
      </c>
      <c r="C24" s="195" t="s">
        <v>12</v>
      </c>
      <c r="D24" s="79"/>
      <c r="E24" s="206">
        <f>'[1]Эл.энергия 1 кв.'!F24+'[1]Эл.энергия 2 кв.'!F24+'[1]Эл.энергия 3 кв. '!F24+'[1]Эл.энергия 4 кв. '!F24</f>
        <v>0</v>
      </c>
      <c r="F24" s="204">
        <f>SUM('[1]Эл.энергия 1 кв.'!G24+'[1]Эл.энергия 2 кв.'!G24+'[1]Эл.энергия 3 кв. '!G24+'[1]Эл.энергия 4 кв. '!G24)</f>
        <v>0</v>
      </c>
      <c r="G24" s="205">
        <f t="shared" ref="G24:G29" si="0">F24-D24</f>
        <v>0</v>
      </c>
      <c r="H24" s="199">
        <v>0</v>
      </c>
      <c r="I24" s="199">
        <f t="shared" ref="I24:I29" si="1">D24*5/100</f>
        <v>0</v>
      </c>
      <c r="J24" s="77">
        <f t="shared" ref="J24:J29" si="2">G24-I24</f>
        <v>0</v>
      </c>
      <c r="K24" s="199"/>
      <c r="L24" s="201"/>
      <c r="M24" s="201"/>
    </row>
    <row r="25" spans="1:13" hidden="1" x14ac:dyDescent="0.25">
      <c r="A25" s="88" t="s">
        <v>83</v>
      </c>
      <c r="B25" s="63" t="s">
        <v>86</v>
      </c>
      <c r="C25" s="195" t="s">
        <v>12</v>
      </c>
      <c r="D25" s="79">
        <v>0</v>
      </c>
      <c r="E25" s="206">
        <f>'[1]Эл.энергия 1 кв.'!F25+'[1]Эл.энергия 2 кв.'!F25+'[1]Эл.энергия 3 кв. '!F25+'[1]Эл.энергия 4 кв. '!F25</f>
        <v>0</v>
      </c>
      <c r="F25" s="204">
        <f>SUM('[1]Эл.энергия 1 кв.'!G25+'[1]Эл.энергия 2 кв.'!G25+'[1]Эл.энергия 3 кв. '!G25+'[1]Эл.энергия 4 кв. '!G25)</f>
        <v>0</v>
      </c>
      <c r="G25" s="205">
        <f t="shared" si="0"/>
        <v>0</v>
      </c>
      <c r="H25" s="199"/>
      <c r="I25" s="199">
        <f>-D25*5/100</f>
        <v>0</v>
      </c>
      <c r="J25" s="77"/>
      <c r="K25" s="199"/>
      <c r="L25" s="82">
        <f>I25+K25</f>
        <v>0</v>
      </c>
      <c r="M25" s="201"/>
    </row>
    <row r="26" spans="1:13" hidden="1" x14ac:dyDescent="0.25">
      <c r="A26" s="88" t="s">
        <v>85</v>
      </c>
      <c r="B26" s="63" t="s">
        <v>88</v>
      </c>
      <c r="C26" s="195" t="s">
        <v>12</v>
      </c>
      <c r="D26" s="79"/>
      <c r="E26" s="206">
        <f>SUM('[1]Эл.энергия 1 кв.'!F26+'[1]Эл.энергия 2 кв.'!F26+'[1]Эл.энергия 3 кв. '!F26+'[1]Эл.энергия 4 кв. '!F26)</f>
        <v>0</v>
      </c>
      <c r="F26" s="204">
        <f>SUM('[1]Эл.энергия 1 кв.'!G26+'[1]Эл.энергия 2 кв.'!G26+'[1]Эл.энергия 3 кв. '!G26+'[1]Эл.энергия 4 кв. '!G26)</f>
        <v>0</v>
      </c>
      <c r="G26" s="205">
        <f t="shared" si="0"/>
        <v>0</v>
      </c>
      <c r="H26" s="199">
        <v>0</v>
      </c>
      <c r="I26" s="199">
        <f t="shared" si="1"/>
        <v>0</v>
      </c>
      <c r="J26" s="77">
        <f t="shared" si="2"/>
        <v>0</v>
      </c>
      <c r="K26" s="199"/>
      <c r="L26" s="82">
        <f>I26+J26-K26</f>
        <v>0</v>
      </c>
      <c r="M26" s="201"/>
    </row>
    <row r="27" spans="1:13" hidden="1" x14ac:dyDescent="0.25">
      <c r="A27" s="88" t="s">
        <v>85</v>
      </c>
      <c r="B27" s="89" t="s">
        <v>90</v>
      </c>
      <c r="C27" s="195" t="s">
        <v>12</v>
      </c>
      <c r="D27" s="79">
        <v>0</v>
      </c>
      <c r="E27" s="204">
        <f>SUM('[1]Эл.энергия 1 кв.'!F27+'[1]Эл.энергия 2 кв.'!F27+'[1]Эл.энергия 3 кв. '!F27+'[1]Эл.энергия 4 кв. '!F27)</f>
        <v>0</v>
      </c>
      <c r="F27" s="204">
        <f>SUM('[1]Эл.энергия 1 кв.'!G27+'[1]Эл.энергия 2 кв.'!G27+'[1]Эл.энергия 3 кв. '!G27+'[1]Эл.энергия 4 кв. '!G27)</f>
        <v>0</v>
      </c>
      <c r="G27" s="205">
        <f t="shared" si="0"/>
        <v>0</v>
      </c>
      <c r="H27" s="199">
        <v>0</v>
      </c>
      <c r="I27" s="199">
        <f>-D27*5/100</f>
        <v>0</v>
      </c>
      <c r="J27" s="77">
        <f>G27-I27</f>
        <v>0</v>
      </c>
      <c r="K27" s="199"/>
      <c r="L27" s="82">
        <f>I27+K27</f>
        <v>0</v>
      </c>
      <c r="M27" s="201"/>
    </row>
    <row r="28" spans="1:13" hidden="1" x14ac:dyDescent="0.25">
      <c r="A28" s="88" t="s">
        <v>87</v>
      </c>
      <c r="B28" s="63" t="s">
        <v>286</v>
      </c>
      <c r="C28" s="195" t="s">
        <v>12</v>
      </c>
      <c r="D28" s="79">
        <v>0</v>
      </c>
      <c r="E28" s="204">
        <f>SUM('[1]Эл.энергия 1 кв.'!F28+'[1]Эл.энергия 2 кв.'!F28+'[1]Эл.энергия 3 кв. '!F28+'[1]Эл.энергия 4 кв. '!F28)</f>
        <v>0</v>
      </c>
      <c r="F28" s="204">
        <f>SUM('[1]Эл.энергия 1 кв.'!G28+'[1]Эл.энергия 2 кв.'!G28+'[1]Эл.энергия 3 кв. '!G28+'[1]Эл.энергия 4 кв. '!G28)</f>
        <v>0</v>
      </c>
      <c r="G28" s="205">
        <f t="shared" si="0"/>
        <v>0</v>
      </c>
      <c r="H28" s="199"/>
      <c r="I28" s="199">
        <f t="shared" si="1"/>
        <v>0</v>
      </c>
      <c r="J28" s="77">
        <f t="shared" si="2"/>
        <v>0</v>
      </c>
      <c r="K28" s="199"/>
      <c r="L28" s="201"/>
      <c r="M28" s="201"/>
    </row>
    <row r="29" spans="1:13" hidden="1" x14ac:dyDescent="0.25">
      <c r="A29" s="88" t="s">
        <v>93</v>
      </c>
      <c r="B29" s="63" t="s">
        <v>94</v>
      </c>
      <c r="C29" s="195" t="s">
        <v>12</v>
      </c>
      <c r="D29" s="79"/>
      <c r="E29" s="204">
        <f>SUM('[1]Эл.энергия 1 кв.'!F29+'[1]Эл.энергия 2 кв.'!F29+'[1]Эл.энергия 3 кв. '!F29+'[1]Эл.энергия 4 кв. '!F29)</f>
        <v>0</v>
      </c>
      <c r="F29" s="204">
        <f>SUM('[1]Эл.энергия 1 кв.'!G29+'[1]Эл.энергия 2 кв.'!G29+'[1]Эл.энергия 3 кв. '!G29+'[1]Эл.энергия 4 кв. '!G29)</f>
        <v>0</v>
      </c>
      <c r="G29" s="205">
        <f t="shared" si="0"/>
        <v>0</v>
      </c>
      <c r="H29" s="199"/>
      <c r="I29" s="199">
        <f t="shared" si="1"/>
        <v>0</v>
      </c>
      <c r="J29" s="77">
        <f t="shared" si="2"/>
        <v>0</v>
      </c>
      <c r="K29" s="199"/>
      <c r="L29" s="201"/>
      <c r="M29" s="201"/>
    </row>
    <row r="30" spans="1:13" x14ac:dyDescent="0.25">
      <c r="A30" s="84">
        <v>2</v>
      </c>
      <c r="B30" s="85" t="s">
        <v>95</v>
      </c>
      <c r="C30" s="195" t="s">
        <v>12</v>
      </c>
      <c r="D30" s="203">
        <f>D32+D33</f>
        <v>2820.25</v>
      </c>
      <c r="E30" s="197">
        <f>SUM(E32,E33)</f>
        <v>9634.1999999999989</v>
      </c>
      <c r="F30" s="197">
        <f>SUM(F32,F33)</f>
        <v>3799.4235400000002</v>
      </c>
      <c r="G30" s="198">
        <f>SUM(G32:G33)</f>
        <v>979.17354000000046</v>
      </c>
      <c r="H30" s="199">
        <f>ROUND(F30/D30*100,1)-100</f>
        <v>34.699999999999989</v>
      </c>
      <c r="I30" s="199">
        <f>SUM(I32:I33)</f>
        <v>141.01249999999999</v>
      </c>
      <c r="J30" s="199">
        <f>SUM(J32:J33)</f>
        <v>838.16104000000041</v>
      </c>
      <c r="K30" s="199">
        <f>SUM(K32:K33)</f>
        <v>0</v>
      </c>
      <c r="L30" s="201">
        <f>SUM(L32:L33)</f>
        <v>979.17354000000046</v>
      </c>
      <c r="M30" s="201"/>
    </row>
    <row r="31" spans="1:13" x14ac:dyDescent="0.25">
      <c r="A31" s="70"/>
      <c r="B31" s="63" t="s">
        <v>79</v>
      </c>
      <c r="C31" s="111"/>
      <c r="D31" s="79"/>
      <c r="E31" s="64"/>
      <c r="F31" s="64"/>
      <c r="G31" s="202"/>
      <c r="H31" s="199"/>
      <c r="I31" s="199"/>
      <c r="J31" s="199"/>
      <c r="K31" s="199"/>
      <c r="L31" s="201"/>
      <c r="M31" s="201"/>
    </row>
    <row r="32" spans="1:13" x14ac:dyDescent="0.25">
      <c r="A32" s="88" t="s">
        <v>96</v>
      </c>
      <c r="B32" s="63" t="s">
        <v>97</v>
      </c>
      <c r="C32" s="195" t="s">
        <v>12</v>
      </c>
      <c r="D32" s="139">
        <v>2566.1999999999998</v>
      </c>
      <c r="E32" s="204">
        <f>SUM('[1]Эл.энергия 1 кв.'!F32+'[1]Эл.энергия 2 кв.'!F32+'[1]Эл.энергия 3 кв. '!F32+'[1]Эл.энергия 4 кв. '!F32)</f>
        <v>8680.4</v>
      </c>
      <c r="F32" s="204">
        <f>SUM('[1]Эл.энергия 1 кв.'!G32+'[1]Эл.энергия 2 кв.'!G32+'[1]Эл.энергия 3 кв. '!G32+'[1]Эл.энергия 4 кв. '!G32)</f>
        <v>3422.6171600000002</v>
      </c>
      <c r="G32" s="205">
        <f>F32-D32</f>
        <v>856.41716000000042</v>
      </c>
      <c r="H32" s="199">
        <f>ROUND(F32/D32*100,1)-100</f>
        <v>33.400000000000006</v>
      </c>
      <c r="I32" s="199">
        <f>D32*5/100</f>
        <v>128.31</v>
      </c>
      <c r="J32" s="77">
        <f>G32-I32</f>
        <v>728.10716000000048</v>
      </c>
      <c r="K32" s="199"/>
      <c r="L32" s="82">
        <f>I32+J32-K32</f>
        <v>856.41716000000042</v>
      </c>
      <c r="M32" s="201" t="s">
        <v>168</v>
      </c>
    </row>
    <row r="33" spans="1:13" x14ac:dyDescent="0.25">
      <c r="A33" s="88" t="s">
        <v>99</v>
      </c>
      <c r="B33" s="63" t="s">
        <v>100</v>
      </c>
      <c r="C33" s="195" t="s">
        <v>12</v>
      </c>
      <c r="D33" s="139">
        <v>254.05</v>
      </c>
      <c r="E33" s="204">
        <f>SUM('[1]Эл.энергия 1 кв.'!F33+'[1]Эл.энергия 2 кв.'!F33+'[1]Эл.энергия 3 кв. '!F33+'[1]Эл.энергия 4 кв. '!F33)</f>
        <v>953.8</v>
      </c>
      <c r="F33" s="204">
        <f>SUM('[1]Эл.энергия 1 кв.'!G33+'[1]Эл.энергия 2 кв.'!G33+'[1]Эл.энергия 3 кв. '!G33+'[1]Эл.энергия 4 кв. '!G33)</f>
        <v>376.80637999999999</v>
      </c>
      <c r="G33" s="205">
        <f>F33-D33</f>
        <v>122.75637999999998</v>
      </c>
      <c r="H33" s="199">
        <f>ROUND(F33/D33*100,1)-100</f>
        <v>48.300000000000011</v>
      </c>
      <c r="I33" s="199">
        <f>D33*5/100</f>
        <v>12.702500000000001</v>
      </c>
      <c r="J33" s="77">
        <f>G33-I33</f>
        <v>110.05387999999998</v>
      </c>
      <c r="K33" s="199"/>
      <c r="L33" s="82">
        <f>I33+J33-K33</f>
        <v>122.75637999999998</v>
      </c>
      <c r="M33" s="83" t="s">
        <v>18</v>
      </c>
    </row>
    <row r="34" spans="1:13" x14ac:dyDescent="0.25">
      <c r="A34" s="84">
        <v>3</v>
      </c>
      <c r="B34" s="85" t="s">
        <v>101</v>
      </c>
      <c r="C34" s="195" t="s">
        <v>12</v>
      </c>
      <c r="D34" s="203">
        <v>387.75</v>
      </c>
      <c r="E34" s="207">
        <f>SUM('[1]Эл.энергия 1 кв.'!F34+'[1]Эл.энергия 2 кв.'!F34+'[1]Эл.энергия 3 кв. '!F34+'[1]Эл.энергия 4 кв. '!F34)</f>
        <v>5410.1</v>
      </c>
      <c r="F34" s="207">
        <f>SUM('[1]Эл.энергия 1 кв.'!G34+'[1]Эл.энергия 2 кв.'!G34+'[1]Эл.энергия 3 кв. '!G34+'[1]Эл.энергия 4 кв. '!G34)</f>
        <v>2162.1889000000001</v>
      </c>
      <c r="G34" s="205">
        <f>F34-D34</f>
        <v>1774.4389000000001</v>
      </c>
      <c r="H34" s="199">
        <f>ROUND(F34/D34*100,1)-100</f>
        <v>457.6</v>
      </c>
      <c r="I34" s="199">
        <f>D34*5/100</f>
        <v>19.387499999999999</v>
      </c>
      <c r="J34" s="77">
        <f>G34-I34</f>
        <v>1755.0514000000001</v>
      </c>
      <c r="K34" s="199"/>
      <c r="L34" s="82">
        <f>I34+J34-K34</f>
        <v>1774.4389000000001</v>
      </c>
      <c r="M34" s="201" t="s">
        <v>287</v>
      </c>
    </row>
    <row r="35" spans="1:13" x14ac:dyDescent="0.25">
      <c r="A35" s="84">
        <v>4</v>
      </c>
      <c r="B35" s="85" t="s">
        <v>103</v>
      </c>
      <c r="C35" s="195" t="s">
        <v>12</v>
      </c>
      <c r="D35" s="203">
        <f>D37</f>
        <v>72.599999999999994</v>
      </c>
      <c r="E35" s="73">
        <f>E37</f>
        <v>0</v>
      </c>
      <c r="F35" s="73">
        <f>F37</f>
        <v>0</v>
      </c>
      <c r="G35" s="198">
        <f>G37</f>
        <v>-72.599999999999994</v>
      </c>
      <c r="H35" s="199">
        <f>ROUND(F35/D35*100,1)-100</f>
        <v>-100</v>
      </c>
      <c r="I35" s="199">
        <f>I37</f>
        <v>-3.63</v>
      </c>
      <c r="J35" s="199">
        <f>J37</f>
        <v>0</v>
      </c>
      <c r="K35" s="199">
        <f>K37</f>
        <v>-68.97</v>
      </c>
      <c r="L35" s="82">
        <f>I35+K35</f>
        <v>-72.599999999999994</v>
      </c>
      <c r="M35" s="201"/>
    </row>
    <row r="36" spans="1:13" x14ac:dyDescent="0.25">
      <c r="A36" s="70"/>
      <c r="B36" s="63" t="s">
        <v>22</v>
      </c>
      <c r="C36" s="111"/>
      <c r="D36" s="79"/>
      <c r="E36" s="64"/>
      <c r="F36" s="64"/>
      <c r="G36" s="202"/>
      <c r="H36" s="199"/>
      <c r="I36" s="199"/>
      <c r="J36" s="199"/>
      <c r="K36" s="199"/>
      <c r="L36" s="201"/>
      <c r="M36" s="201"/>
    </row>
    <row r="37" spans="1:13" x14ac:dyDescent="0.25">
      <c r="A37" s="208" t="s">
        <v>19</v>
      </c>
      <c r="B37" s="63" t="s">
        <v>104</v>
      </c>
      <c r="C37" s="195" t="s">
        <v>12</v>
      </c>
      <c r="D37" s="139">
        <v>72.599999999999994</v>
      </c>
      <c r="E37" s="204">
        <f>SUM('[1]Эл.энергия 1 кв.'!F37+'[1]Эл.энергия 2 кв.'!F37+'[1]Эл.энергия 3 кв. '!F37+'[1]Эл.энергия 4 кв. '!F37)</f>
        <v>0</v>
      </c>
      <c r="F37" s="204">
        <f>SUM('[1]Эл.энергия 1 кв.'!G37+'[1]Эл.энергия 2 кв.'!G37+'[1]Эл.энергия 3 кв. '!G37+'[1]Эл.энергия 4 кв. '!G37)</f>
        <v>0</v>
      </c>
      <c r="G37" s="205">
        <f>F37-D37</f>
        <v>-72.599999999999994</v>
      </c>
      <c r="H37" s="199">
        <f>ROUND(F37/D37*100,1)-100</f>
        <v>-100</v>
      </c>
      <c r="I37" s="199">
        <f>-D37*5/100</f>
        <v>-3.63</v>
      </c>
      <c r="J37" s="77"/>
      <c r="K37" s="77">
        <f>G37-I37</f>
        <v>-68.97</v>
      </c>
      <c r="L37" s="82">
        <f>I37+K37</f>
        <v>-72.599999999999994</v>
      </c>
      <c r="M37" s="83" t="s">
        <v>105</v>
      </c>
    </row>
    <row r="38" spans="1:13" hidden="1" x14ac:dyDescent="0.25">
      <c r="A38" s="70" t="s">
        <v>288</v>
      </c>
      <c r="B38" s="63" t="s">
        <v>106</v>
      </c>
      <c r="C38" s="195" t="s">
        <v>12</v>
      </c>
      <c r="D38" s="79"/>
      <c r="E38" s="64"/>
      <c r="F38" s="64"/>
      <c r="G38" s="202"/>
      <c r="H38" s="199"/>
      <c r="I38" s="199"/>
      <c r="J38" s="199"/>
      <c r="K38" s="199"/>
      <c r="L38" s="201"/>
      <c r="M38" s="201"/>
    </row>
    <row r="39" spans="1:13" hidden="1" x14ac:dyDescent="0.25">
      <c r="A39" s="70"/>
      <c r="B39" s="63" t="s">
        <v>21</v>
      </c>
      <c r="C39" s="195" t="s">
        <v>12</v>
      </c>
      <c r="D39" s="64"/>
      <c r="E39" s="64"/>
      <c r="F39" s="64"/>
      <c r="G39" s="202"/>
      <c r="H39" s="199"/>
      <c r="I39" s="199"/>
      <c r="J39" s="199"/>
      <c r="K39" s="199"/>
      <c r="L39" s="201"/>
      <c r="M39" s="201"/>
    </row>
    <row r="40" spans="1:13" x14ac:dyDescent="0.25">
      <c r="A40" s="84">
        <v>5</v>
      </c>
      <c r="B40" s="85" t="s">
        <v>107</v>
      </c>
      <c r="C40" s="195" t="s">
        <v>12</v>
      </c>
      <c r="D40" s="203">
        <f>SUM(D41:D58)</f>
        <v>680.91</v>
      </c>
      <c r="E40" s="197">
        <f>SUM(E41:E58)</f>
        <v>12488.5</v>
      </c>
      <c r="F40" s="197">
        <f>SUM(F41:F58)</f>
        <v>4497.8596900000002</v>
      </c>
      <c r="G40" s="198">
        <f>SUM(G41:G58)</f>
        <v>3816.9496900000004</v>
      </c>
      <c r="H40" s="199">
        <f>ROUND(F40/D40*100,1)-100</f>
        <v>560.6</v>
      </c>
      <c r="I40" s="199">
        <f>SUM(I41:I58)</f>
        <v>29.8765</v>
      </c>
      <c r="J40" s="199">
        <f>SUM(J41:J58)</f>
        <v>3817.4848499999998</v>
      </c>
      <c r="K40" s="199">
        <f>SUM(K41:K58)</f>
        <v>-30.411659999999998</v>
      </c>
      <c r="L40" s="201">
        <f>SUM(L41:L58)</f>
        <v>2360.8155900000002</v>
      </c>
      <c r="M40" s="201"/>
    </row>
    <row r="41" spans="1:13" x14ac:dyDescent="0.25">
      <c r="A41" s="88" t="s">
        <v>108</v>
      </c>
      <c r="B41" s="209" t="s">
        <v>182</v>
      </c>
      <c r="C41" s="195" t="s">
        <v>12</v>
      </c>
      <c r="D41" s="79">
        <v>0</v>
      </c>
      <c r="E41" s="204">
        <f>SUM('[1]Эл.энергия 1 кв.'!F41+'[1]Эл.энергия 2 кв.'!F41+'[1]Эл.энергия 3 кв. '!F41+'[1]Эл.энергия 4 кв. '!F41)</f>
        <v>242.39999999999998</v>
      </c>
      <c r="F41" s="204">
        <f>SUM('[1]Эл.энергия 1 кв.'!G41+'[1]Эл.энергия 2 кв.'!G41+'[1]Эл.энергия 3 кв. '!G41+'[1]Эл.энергия 4 кв. '!G41)</f>
        <v>96.909440000000004</v>
      </c>
      <c r="G41" s="205">
        <f t="shared" ref="G41:G57" si="3">F41-D41</f>
        <v>96.909440000000004</v>
      </c>
      <c r="H41" s="199">
        <v>100</v>
      </c>
      <c r="I41" s="199">
        <f>D41*5/100</f>
        <v>0</v>
      </c>
      <c r="J41" s="77">
        <f>G41-I41</f>
        <v>96.909440000000004</v>
      </c>
      <c r="K41" s="199"/>
      <c r="L41" s="82">
        <f>I41+K41</f>
        <v>0</v>
      </c>
      <c r="M41" s="201" t="s">
        <v>289</v>
      </c>
    </row>
    <row r="42" spans="1:13" hidden="1" x14ac:dyDescent="0.25">
      <c r="A42" s="88" t="s">
        <v>111</v>
      </c>
      <c r="B42" s="63" t="s">
        <v>112</v>
      </c>
      <c r="C42" s="195" t="s">
        <v>12</v>
      </c>
      <c r="D42" s="79"/>
      <c r="E42" s="204">
        <f>SUM('[1]Эл.энергия 1 кв.'!F42+'[1]Эл.энергия 2 кв.'!F42+'[1]Эл.энергия 3 кв. '!F42+'[1]Эл.энергия 4 кв. '!F42)</f>
        <v>0</v>
      </c>
      <c r="F42" s="204">
        <f>SUM('[1]Эл.энергия 1 кв.'!G42+'[1]Эл.энергия 2 кв.'!G42+'[1]Эл.энергия 3 кв. '!G42+'[1]Эл.энергия 4 кв. '!G42)</f>
        <v>0</v>
      </c>
      <c r="G42" s="205">
        <f t="shared" si="3"/>
        <v>0</v>
      </c>
      <c r="H42" s="199"/>
      <c r="I42" s="199">
        <f t="shared" ref="I42:I57" si="4">D42*5/100</f>
        <v>0</v>
      </c>
      <c r="J42" s="77">
        <f t="shared" ref="J42:J57" si="5">G42-I42</f>
        <v>0</v>
      </c>
      <c r="K42" s="199"/>
      <c r="L42" s="201"/>
      <c r="M42" s="201"/>
    </row>
    <row r="43" spans="1:13" hidden="1" x14ac:dyDescent="0.25">
      <c r="A43" s="88"/>
      <c r="B43" s="63" t="s">
        <v>113</v>
      </c>
      <c r="C43" s="195" t="s">
        <v>12</v>
      </c>
      <c r="D43" s="79"/>
      <c r="E43" s="204">
        <f>SUM('[1]Эл.энергия 1 кв.'!F43+'[1]Эл.энергия 2 кв.'!F43+'[1]Эл.энергия 3 кв. '!F43+'[1]Эл.энергия 4 кв. '!F43)</f>
        <v>0</v>
      </c>
      <c r="F43" s="204">
        <f>SUM('[1]Эл.энергия 1 кв.'!G43+'[1]Эл.энергия 2 кв.'!G43+'[1]Эл.энергия 3 кв. '!G43+'[1]Эл.энергия 4 кв. '!G43)</f>
        <v>0</v>
      </c>
      <c r="G43" s="205">
        <f t="shared" si="3"/>
        <v>0</v>
      </c>
      <c r="H43" s="199"/>
      <c r="I43" s="199">
        <f t="shared" si="4"/>
        <v>0</v>
      </c>
      <c r="J43" s="77">
        <f t="shared" si="5"/>
        <v>0</v>
      </c>
      <c r="K43" s="199"/>
      <c r="L43" s="201"/>
      <c r="M43" s="201"/>
    </row>
    <row r="44" spans="1:13" hidden="1" x14ac:dyDescent="0.25">
      <c r="A44" s="88" t="s">
        <v>114</v>
      </c>
      <c r="B44" s="63" t="s">
        <v>115</v>
      </c>
      <c r="C44" s="195" t="s">
        <v>12</v>
      </c>
      <c r="D44" s="79"/>
      <c r="E44" s="204">
        <f>SUM('[1]Эл.энергия 1 кв.'!F44+'[1]Эл.энергия 2 кв.'!F44+'[1]Эл.энергия 3 кв. '!F44+'[1]Эл.энергия 4 кв. '!F44)</f>
        <v>0</v>
      </c>
      <c r="F44" s="204">
        <f>SUM('[1]Эл.энергия 1 кв.'!G44+'[1]Эл.энергия 2 кв.'!G44+'[1]Эл.энергия 3 кв. '!G44+'[1]Эл.энергия 4 кв. '!G44)</f>
        <v>0</v>
      </c>
      <c r="G44" s="205">
        <f t="shared" si="3"/>
        <v>0</v>
      </c>
      <c r="H44" s="199"/>
      <c r="I44" s="199">
        <f t="shared" si="4"/>
        <v>0</v>
      </c>
      <c r="J44" s="77">
        <f t="shared" si="5"/>
        <v>0</v>
      </c>
      <c r="K44" s="199"/>
      <c r="L44" s="201"/>
      <c r="M44" s="201"/>
    </row>
    <row r="45" spans="1:13" hidden="1" x14ac:dyDescent="0.25">
      <c r="A45" s="88" t="s">
        <v>111</v>
      </c>
      <c r="B45" s="63" t="s">
        <v>117</v>
      </c>
      <c r="C45" s="195" t="s">
        <v>12</v>
      </c>
      <c r="D45" s="79">
        <v>0</v>
      </c>
      <c r="E45" s="204">
        <f>SUM('[1]Эл.энергия 1 кв.'!F45+'[1]Эл.энергия 2 кв.'!F45+'[1]Эл.энергия 3 кв. '!F45+'[1]Эл.энергия 4 кв. '!F45)</f>
        <v>0</v>
      </c>
      <c r="F45" s="204">
        <f>SUM('[1]Эл.энергия 1 кв.'!G45+'[1]Эл.энергия 2 кв.'!G45+'[1]Эл.энергия 3 кв. '!G45+'[1]Эл.энергия 4 кв. '!G45)</f>
        <v>0</v>
      </c>
      <c r="G45" s="205">
        <f t="shared" si="3"/>
        <v>0</v>
      </c>
      <c r="H45" s="199"/>
      <c r="I45" s="199">
        <f>-D45*5/100</f>
        <v>0</v>
      </c>
      <c r="J45" s="77"/>
      <c r="K45" s="199"/>
      <c r="L45" s="82">
        <f>I45+K45</f>
        <v>0</v>
      </c>
      <c r="M45" s="201"/>
    </row>
    <row r="46" spans="1:13" hidden="1" x14ac:dyDescent="0.25">
      <c r="A46" s="88" t="s">
        <v>118</v>
      </c>
      <c r="B46" s="63" t="s">
        <v>119</v>
      </c>
      <c r="C46" s="195" t="s">
        <v>12</v>
      </c>
      <c r="D46" s="79"/>
      <c r="E46" s="204">
        <f>SUM('[1]Эл.энергия 1 кв.'!F46+'[1]Эл.энергия 2 кв.'!F46+'[1]Эл.энергия 3 кв. '!F46+'[1]Эл.энергия 4 кв. '!F46)</f>
        <v>0</v>
      </c>
      <c r="F46" s="204">
        <f>SUM('[1]Эл.энергия 1 кв.'!G46+'[1]Эл.энергия 2 кв.'!G46+'[1]Эл.энергия 3 кв. '!G46+'[1]Эл.энергия 4 кв. '!G46)</f>
        <v>0</v>
      </c>
      <c r="G46" s="205">
        <f t="shared" si="3"/>
        <v>0</v>
      </c>
      <c r="H46" s="199"/>
      <c r="I46" s="199">
        <f t="shared" si="4"/>
        <v>0</v>
      </c>
      <c r="J46" s="77">
        <f t="shared" si="5"/>
        <v>0</v>
      </c>
      <c r="K46" s="199"/>
      <c r="L46" s="201"/>
      <c r="M46" s="201"/>
    </row>
    <row r="47" spans="1:13" x14ac:dyDescent="0.25">
      <c r="A47" s="88" t="s">
        <v>114</v>
      </c>
      <c r="B47" s="63" t="s">
        <v>121</v>
      </c>
      <c r="C47" s="195" t="s">
        <v>12</v>
      </c>
      <c r="D47" s="139">
        <v>41.69</v>
      </c>
      <c r="E47" s="204">
        <f>SUM('[1]Эл.энергия 1 кв.'!F47+'[1]Эл.энергия 2 кв.'!F47+'[1]Эл.энергия 3 кв. '!F47+'[1]Эл.энергия 4 кв. '!F47)</f>
        <v>24</v>
      </c>
      <c r="F47" s="204">
        <f>SUM('[1]Эл.энергия 1 кв.'!G47+'[1]Эл.энергия 2 кв.'!G47+'[1]Эл.энергия 3 кв. '!G47+'[1]Эл.энергия 4 кв. '!G47)</f>
        <v>9.1938399999999998</v>
      </c>
      <c r="G47" s="205">
        <f t="shared" si="3"/>
        <v>-32.496159999999996</v>
      </c>
      <c r="H47" s="199">
        <f>ROUND(F47/D47*100,1)</f>
        <v>22.1</v>
      </c>
      <c r="I47" s="199">
        <f>-D47*5/100</f>
        <v>-2.0844999999999998</v>
      </c>
      <c r="J47" s="77"/>
      <c r="K47" s="199">
        <f>G47-I47</f>
        <v>-30.411659999999998</v>
      </c>
      <c r="L47" s="82">
        <f>I47+J47-K47</f>
        <v>28.327159999999999</v>
      </c>
      <c r="M47" s="201" t="s">
        <v>14</v>
      </c>
    </row>
    <row r="48" spans="1:13" hidden="1" x14ac:dyDescent="0.25">
      <c r="A48" s="88" t="s">
        <v>290</v>
      </c>
      <c r="B48" s="63" t="s">
        <v>123</v>
      </c>
      <c r="C48" s="195" t="s">
        <v>12</v>
      </c>
      <c r="D48" s="79"/>
      <c r="E48" s="204">
        <f>SUM('[1]Эл.энергия 1 кв.'!F48+'[1]Эл.энергия 2 кв.'!F48+'[1]Эл.энергия 3 кв. '!F48+'[1]Эл.энергия 4 кв. '!F48)</f>
        <v>0</v>
      </c>
      <c r="F48" s="204">
        <f>SUM('[1]Эл.энергия 1 кв.'!G48+'[1]Эл.энергия 2 кв.'!G48+'[1]Эл.энергия 3 кв. '!G48+'[1]Эл.энергия 4 кв. '!G48)</f>
        <v>0</v>
      </c>
      <c r="G48" s="205">
        <f t="shared" si="3"/>
        <v>0</v>
      </c>
      <c r="H48" s="199"/>
      <c r="I48" s="199">
        <f t="shared" si="4"/>
        <v>0</v>
      </c>
      <c r="J48" s="77">
        <f t="shared" si="5"/>
        <v>0</v>
      </c>
      <c r="K48" s="199"/>
      <c r="L48" s="201"/>
      <c r="M48" s="201"/>
    </row>
    <row r="49" spans="1:13" hidden="1" x14ac:dyDescent="0.25">
      <c r="A49" s="88" t="s">
        <v>291</v>
      </c>
      <c r="B49" s="63" t="s">
        <v>125</v>
      </c>
      <c r="C49" s="195" t="s">
        <v>12</v>
      </c>
      <c r="D49" s="79"/>
      <c r="E49" s="204">
        <f>SUM('[1]Эл.энергия 1 кв.'!F49+'[1]Эл.энергия 2 кв.'!F49+'[1]Эл.энергия 3 кв. '!F49+'[1]Эл.энергия 4 кв. '!F49)</f>
        <v>0</v>
      </c>
      <c r="F49" s="204">
        <f>SUM('[1]Эл.энергия 1 кв.'!G49+'[1]Эл.энергия 2 кв.'!G49+'[1]Эл.энергия 3 кв. '!G49+'[1]Эл.энергия 4 кв. '!G49)</f>
        <v>0</v>
      </c>
      <c r="G49" s="205">
        <f t="shared" si="3"/>
        <v>0</v>
      </c>
      <c r="H49" s="199"/>
      <c r="I49" s="199">
        <f t="shared" si="4"/>
        <v>0</v>
      </c>
      <c r="J49" s="77">
        <f t="shared" si="5"/>
        <v>0</v>
      </c>
      <c r="K49" s="199"/>
      <c r="L49" s="201"/>
      <c r="M49" s="201"/>
    </row>
    <row r="50" spans="1:13" hidden="1" x14ac:dyDescent="0.25">
      <c r="A50" s="70"/>
      <c r="B50" s="63" t="s">
        <v>126</v>
      </c>
      <c r="C50" s="195" t="s">
        <v>12</v>
      </c>
      <c r="D50" s="79"/>
      <c r="E50" s="204">
        <f>SUM('[1]Эл.энергия 1 кв.'!F50+'[1]Эл.энергия 2 кв.'!F50+'[1]Эл.энергия 3 кв. '!F50+'[1]Эл.энергия 4 кв. '!F50)</f>
        <v>0</v>
      </c>
      <c r="F50" s="204">
        <f>SUM('[1]Эл.энергия 1 кв.'!G50+'[1]Эл.энергия 2 кв.'!G50+'[1]Эл.энергия 3 кв. '!G50+'[1]Эл.энергия 4 кв. '!G50)</f>
        <v>0</v>
      </c>
      <c r="G50" s="205">
        <f t="shared" si="3"/>
        <v>0</v>
      </c>
      <c r="H50" s="199"/>
      <c r="I50" s="199">
        <f t="shared" si="4"/>
        <v>0</v>
      </c>
      <c r="J50" s="77">
        <f t="shared" si="5"/>
        <v>0</v>
      </c>
      <c r="K50" s="199"/>
      <c r="L50" s="201"/>
      <c r="M50" s="201"/>
    </row>
    <row r="51" spans="1:13" hidden="1" x14ac:dyDescent="0.25">
      <c r="A51" s="88" t="s">
        <v>292</v>
      </c>
      <c r="B51" s="63" t="s">
        <v>293</v>
      </c>
      <c r="C51" s="195" t="s">
        <v>12</v>
      </c>
      <c r="D51" s="79"/>
      <c r="E51" s="204">
        <f>SUM('[1]Эл.энергия 1 кв.'!F51+'[1]Эл.энергия 2 кв.'!F51+'[1]Эл.энергия 3 кв. '!F51+'[1]Эл.энергия 4 кв. '!F51)</f>
        <v>0</v>
      </c>
      <c r="F51" s="204">
        <f>SUM('[1]Эл.энергия 1 кв.'!G51+'[1]Эл.энергия 2 кв.'!G51+'[1]Эл.энергия 3 кв. '!G51+'[1]Эл.энергия 4 кв. '!G51)</f>
        <v>0</v>
      </c>
      <c r="G51" s="205">
        <f t="shared" si="3"/>
        <v>0</v>
      </c>
      <c r="H51" s="199"/>
      <c r="I51" s="199">
        <f t="shared" si="4"/>
        <v>0</v>
      </c>
      <c r="J51" s="77">
        <f t="shared" si="5"/>
        <v>0</v>
      </c>
      <c r="K51" s="199"/>
      <c r="L51" s="201"/>
      <c r="M51" s="201"/>
    </row>
    <row r="52" spans="1:13" x14ac:dyDescent="0.25">
      <c r="A52" s="70" t="s">
        <v>116</v>
      </c>
      <c r="B52" s="63" t="s">
        <v>131</v>
      </c>
      <c r="C52" s="195" t="s">
        <v>12</v>
      </c>
      <c r="D52" s="79"/>
      <c r="E52" s="204">
        <f>SUM('[1]Эл.энергия 1 кв.'!F52+'[1]Эл.энергия 2 кв.'!F52+'[1]Эл.энергия 3 кв. '!F52+'[1]Эл.энергия 4 кв. '!F52)</f>
        <v>0</v>
      </c>
      <c r="F52" s="204">
        <f>SUM('[1]Эл.энергия 1 кв.'!G52+'[1]Эл.энергия 2 кв.'!G52+'[1]Эл.энергия 3 кв. '!G52+'[1]Эл.энергия 4 кв. '!G52)</f>
        <v>0</v>
      </c>
      <c r="G52" s="205"/>
      <c r="H52" s="199"/>
      <c r="I52" s="199"/>
      <c r="J52" s="77"/>
      <c r="K52" s="199"/>
      <c r="L52" s="201"/>
      <c r="M52" s="201"/>
    </row>
    <row r="53" spans="1:13" x14ac:dyDescent="0.25">
      <c r="A53" s="70"/>
      <c r="B53" s="63" t="s">
        <v>132</v>
      </c>
      <c r="C53" s="195" t="s">
        <v>12</v>
      </c>
      <c r="D53" s="79"/>
      <c r="E53" s="204">
        <f>SUM('[1]Эл.энергия 1 кв.'!F53+'[1]Эл.энергия 2 кв.'!F53+'[1]Эл.энергия 3 кв. '!F53+'[1]Эл.энергия 4 кв. '!F53)</f>
        <v>0</v>
      </c>
      <c r="F53" s="204">
        <f>SUM('[1]Эл.энергия 1 кв.'!G53+'[1]Эл.энергия 2 кв.'!G53+'[1]Эл.энергия 3 кв. '!G53+'[1]Эл.энергия 4 кв. '!G53)</f>
        <v>0</v>
      </c>
      <c r="G53" s="205"/>
      <c r="H53" s="199"/>
      <c r="I53" s="199"/>
      <c r="J53" s="77"/>
      <c r="K53" s="199"/>
      <c r="L53" s="201"/>
      <c r="M53" s="201"/>
    </row>
    <row r="54" spans="1:13" x14ac:dyDescent="0.25">
      <c r="A54" s="70"/>
      <c r="B54" s="63" t="s">
        <v>133</v>
      </c>
      <c r="C54" s="195" t="s">
        <v>12</v>
      </c>
      <c r="D54" s="139">
        <v>189.04</v>
      </c>
      <c r="E54" s="204">
        <f>SUM('[1]Эл.энергия 1 кв.'!F54+'[1]Эл.энергия 2 кв.'!F54+'[1]Эл.энергия 3 кв. '!F54+'[1]Эл.энергия 4 кв. '!F54)</f>
        <v>3758.2999999999997</v>
      </c>
      <c r="F54" s="204">
        <f>SUM('[1]Эл.энергия 1 кв.'!G54+'[1]Эл.энергия 2 кв.'!G54+'[1]Эл.энергия 3 кв. '!G54+'[1]Эл.энергия 4 кв. '!G54)</f>
        <v>1358.7545599999999</v>
      </c>
      <c r="G54" s="205">
        <f t="shared" si="3"/>
        <v>1169.7145599999999</v>
      </c>
      <c r="H54" s="199">
        <f>ROUND(F54/D54*100,0)-100</f>
        <v>619</v>
      </c>
      <c r="I54" s="199">
        <f t="shared" si="4"/>
        <v>9.452</v>
      </c>
      <c r="J54" s="77">
        <f t="shared" si="5"/>
        <v>1160.2625599999999</v>
      </c>
      <c r="K54" s="199"/>
      <c r="L54" s="82">
        <f>I54+J54-K54</f>
        <v>1169.7145599999999</v>
      </c>
      <c r="M54" s="201" t="s">
        <v>294</v>
      </c>
    </row>
    <row r="55" spans="1:13" hidden="1" x14ac:dyDescent="0.25">
      <c r="A55" s="70" t="s">
        <v>295</v>
      </c>
      <c r="B55" s="63" t="s">
        <v>136</v>
      </c>
      <c r="C55" s="195" t="s">
        <v>12</v>
      </c>
      <c r="D55" s="79"/>
      <c r="E55" s="204">
        <f>SUM('[1]Эл.энергия 1 кв.'!F55+'[1]Эл.энергия 2 кв.'!F55+'[1]Эл.энергия 3 кв. '!F55+'[1]Эл.энергия 4 кв. '!F55)</f>
        <v>0</v>
      </c>
      <c r="F55" s="204">
        <f>SUM('[1]Эл.энергия 1 кв.'!G55+'[1]Эл.энергия 2 кв.'!G55+'[1]Эл.энергия 3 кв. '!G55+'[1]Эл.энергия 4 кв. '!G55)</f>
        <v>0</v>
      </c>
      <c r="G55" s="205">
        <f t="shared" si="3"/>
        <v>0</v>
      </c>
      <c r="H55" s="199"/>
      <c r="I55" s="199">
        <f t="shared" si="4"/>
        <v>0</v>
      </c>
      <c r="J55" s="77">
        <f t="shared" si="5"/>
        <v>0</v>
      </c>
      <c r="K55" s="199"/>
      <c r="L55" s="201"/>
      <c r="M55" s="201"/>
    </row>
    <row r="56" spans="1:13" hidden="1" x14ac:dyDescent="0.25">
      <c r="A56" s="70" t="s">
        <v>296</v>
      </c>
      <c r="B56" s="63" t="s">
        <v>138</v>
      </c>
      <c r="C56" s="195" t="s">
        <v>12</v>
      </c>
      <c r="D56" s="79"/>
      <c r="E56" s="204">
        <f>SUM('[1]Эл.энергия 1 кв.'!F56+'[1]Эл.энергия 2 кв.'!F56+'[1]Эл.энергия 3 кв. '!F56+'[1]Эл.энергия 4 кв. '!F56)</f>
        <v>0</v>
      </c>
      <c r="F56" s="204">
        <f>SUM('[1]Эл.энергия 1 кв.'!G56+'[1]Эл.энергия 2 кв.'!G56+'[1]Эл.энергия 3 кв. '!G56+'[1]Эл.энергия 4 кв. '!G56)</f>
        <v>0</v>
      </c>
      <c r="G56" s="205">
        <f t="shared" si="3"/>
        <v>0</v>
      </c>
      <c r="H56" s="199"/>
      <c r="I56" s="199">
        <f t="shared" si="4"/>
        <v>0</v>
      </c>
      <c r="J56" s="77">
        <f t="shared" si="5"/>
        <v>0</v>
      </c>
      <c r="K56" s="199"/>
      <c r="L56" s="201"/>
      <c r="M56" s="201"/>
    </row>
    <row r="57" spans="1:13" hidden="1" x14ac:dyDescent="0.25">
      <c r="A57" s="70" t="s">
        <v>297</v>
      </c>
      <c r="B57" s="63" t="s">
        <v>140</v>
      </c>
      <c r="C57" s="195" t="s">
        <v>12</v>
      </c>
      <c r="D57" s="79"/>
      <c r="E57" s="204">
        <f>SUM('[1]Эл.энергия 1 кв.'!F57+'[1]Эл.энергия 2 кв.'!F57+'[1]Эл.энергия 3 кв. '!F57+'[1]Эл.энергия 4 кв. '!F57)</f>
        <v>0</v>
      </c>
      <c r="F57" s="204">
        <f>SUM('[1]Эл.энергия 1 кв.'!G57+'[1]Эл.энергия 2 кв.'!G57+'[1]Эл.энергия 3 кв. '!G57+'[1]Эл.энергия 4 кв. '!G57)</f>
        <v>0</v>
      </c>
      <c r="G57" s="205">
        <f t="shared" si="3"/>
        <v>0</v>
      </c>
      <c r="H57" s="199"/>
      <c r="I57" s="199">
        <f t="shared" si="4"/>
        <v>0</v>
      </c>
      <c r="J57" s="77">
        <f t="shared" si="5"/>
        <v>0</v>
      </c>
      <c r="K57" s="199"/>
      <c r="L57" s="201"/>
      <c r="M57" s="201"/>
    </row>
    <row r="58" spans="1:13" x14ac:dyDescent="0.25">
      <c r="A58" s="210" t="s">
        <v>118</v>
      </c>
      <c r="B58" s="97" t="s">
        <v>142</v>
      </c>
      <c r="C58" s="195" t="s">
        <v>12</v>
      </c>
      <c r="D58" s="211">
        <f>SUM(D60:D76)</f>
        <v>450.18</v>
      </c>
      <c r="E58" s="212">
        <f>SUM(E60:E76)</f>
        <v>8463.7999999999993</v>
      </c>
      <c r="F58" s="212">
        <f>SUM(F60:F76)</f>
        <v>3033.0018500000001</v>
      </c>
      <c r="G58" s="213">
        <f>SUM(G60:G76)</f>
        <v>2582.8218500000003</v>
      </c>
      <c r="H58" s="199">
        <f>ROUND(F58/D58*100,0)-100</f>
        <v>574</v>
      </c>
      <c r="I58" s="199">
        <f>SUM(I60:I76)</f>
        <v>22.509</v>
      </c>
      <c r="J58" s="199">
        <f>SUM(J60:J76)</f>
        <v>2560.3128500000003</v>
      </c>
      <c r="K58" s="199">
        <f>SUM(K60:K76)</f>
        <v>0</v>
      </c>
      <c r="L58" s="201">
        <f>SUM(L60:L76)</f>
        <v>1162.77387</v>
      </c>
      <c r="M58" s="201"/>
    </row>
    <row r="59" spans="1:13" ht="12" customHeight="1" x14ac:dyDescent="0.25">
      <c r="A59" s="70"/>
      <c r="B59" s="63" t="s">
        <v>22</v>
      </c>
      <c r="C59" s="195" t="s">
        <v>12</v>
      </c>
      <c r="D59" s="79"/>
      <c r="E59" s="206"/>
      <c r="F59" s="206"/>
      <c r="G59" s="205"/>
      <c r="H59" s="199"/>
      <c r="I59" s="199"/>
      <c r="J59" s="199"/>
      <c r="K59" s="199"/>
      <c r="L59" s="201"/>
      <c r="M59" s="201"/>
    </row>
    <row r="60" spans="1:13" hidden="1" x14ac:dyDescent="0.25">
      <c r="A60" s="70"/>
      <c r="B60" s="63" t="s">
        <v>143</v>
      </c>
      <c r="C60" s="195" t="s">
        <v>12</v>
      </c>
      <c r="D60" s="79">
        <v>0</v>
      </c>
      <c r="E60" s="204">
        <f>SUM('[1]Эл.энергия 1 кв.'!F60+'[1]Эл.энергия 2 кв.'!F60+'[1]Эл.энергия 3 кв. '!F60+'[1]Эл.энергия 4 кв. '!F60)</f>
        <v>0</v>
      </c>
      <c r="F60" s="204">
        <f>SUM('[1]Эл.энергия 1 кв.'!G60+'[1]Эл.энергия 2 кв.'!G60+'[1]Эл.энергия 3 кв. '!G60+'[1]Эл.энергия 4 кв. '!G60)</f>
        <v>0</v>
      </c>
      <c r="G60" s="205">
        <f>F60-D60</f>
        <v>0</v>
      </c>
      <c r="H60" s="199"/>
      <c r="I60" s="199">
        <f>D60*5/100</f>
        <v>0</v>
      </c>
      <c r="J60" s="77">
        <f t="shared" ref="J60:J76" si="6">G60-I60</f>
        <v>0</v>
      </c>
      <c r="K60" s="199"/>
      <c r="L60" s="201"/>
      <c r="M60" s="201"/>
    </row>
    <row r="61" spans="1:13" hidden="1" x14ac:dyDescent="0.25">
      <c r="A61" s="70"/>
      <c r="B61" s="63" t="s">
        <v>145</v>
      </c>
      <c r="C61" s="195" t="s">
        <v>12</v>
      </c>
      <c r="D61" s="79">
        <v>0</v>
      </c>
      <c r="E61" s="204">
        <f>SUM('[1]Эл.энергия 1 кв.'!F61+'[1]Эл.энергия 2 кв.'!F61+'[1]Эл.энергия 3 кв. '!F61+'[1]Эл.энергия 4 кв. '!F61)</f>
        <v>0</v>
      </c>
      <c r="F61" s="204">
        <f>SUM('[1]Эл.энергия 1 кв.'!G61+'[1]Эл.энергия 2 кв.'!G61+'[1]Эл.энергия 3 кв. '!G61+'[1]Эл.энергия 4 кв. '!G61)</f>
        <v>0</v>
      </c>
      <c r="G61" s="205">
        <f t="shared" ref="G61:G76" si="7">F61-D61</f>
        <v>0</v>
      </c>
      <c r="H61" s="199"/>
      <c r="I61" s="199">
        <f t="shared" ref="I61:I76" si="8">D61*5/100</f>
        <v>0</v>
      </c>
      <c r="J61" s="77">
        <f t="shared" si="6"/>
        <v>0</v>
      </c>
      <c r="K61" s="199"/>
      <c r="L61" s="201"/>
      <c r="M61" s="201"/>
    </row>
    <row r="62" spans="1:13" x14ac:dyDescent="0.25">
      <c r="A62" s="70"/>
      <c r="B62" s="63" t="s">
        <v>298</v>
      </c>
      <c r="C62" s="195" t="s">
        <v>12</v>
      </c>
      <c r="D62" s="139">
        <v>40</v>
      </c>
      <c r="E62" s="204">
        <f>SUM('[1]Эл.энергия 1 кв.'!F62+'[1]Эл.энергия 2 кв.'!F62+'[1]Эл.энергия 3 кв. '!F62+'[1]Эл.энергия 4 кв. '!F62)</f>
        <v>260</v>
      </c>
      <c r="F62" s="204">
        <f>SUM('[1]Эл.энергия 1 кв.'!G62+'[1]Эл.энергия 2 кв.'!G62+'[1]Эл.энергия 3 кв. '!G62+'[1]Эл.энергия 4 кв. '!G62)</f>
        <v>119.2</v>
      </c>
      <c r="G62" s="205">
        <f t="shared" si="7"/>
        <v>79.2</v>
      </c>
      <c r="H62" s="199">
        <f>F62/D62*100-100</f>
        <v>198</v>
      </c>
      <c r="I62" s="199">
        <f>D62*5/100</f>
        <v>2</v>
      </c>
      <c r="J62" s="77">
        <f>G62-I62</f>
        <v>77.2</v>
      </c>
      <c r="K62" s="199"/>
      <c r="L62" s="82">
        <f>I62+K62</f>
        <v>2</v>
      </c>
      <c r="M62" s="201" t="s">
        <v>299</v>
      </c>
    </row>
    <row r="63" spans="1:13" hidden="1" x14ac:dyDescent="0.25">
      <c r="A63" s="70"/>
      <c r="B63" s="63" t="s">
        <v>300</v>
      </c>
      <c r="C63" s="195" t="s">
        <v>12</v>
      </c>
      <c r="D63" s="79"/>
      <c r="E63" s="204">
        <f>SUM('[1]Эл.энергия 1 кв.'!F63+'[1]Эл.энергия 2 кв.'!F63+'[1]Эл.энергия 3 кв. '!F63+'[1]Эл.энергия 4 кв. '!F63)</f>
        <v>0</v>
      </c>
      <c r="F63" s="204">
        <f>SUM('[1]Эл.энергия 1 кв.'!G63+'[1]Эл.энергия 2 кв.'!G63+'[1]Эл.энергия 3 кв. '!G63+'[1]Эл.энергия 4 кв. '!G63)</f>
        <v>0</v>
      </c>
      <c r="G63" s="205">
        <f t="shared" si="7"/>
        <v>0</v>
      </c>
      <c r="H63" s="199"/>
      <c r="I63" s="199">
        <f t="shared" si="8"/>
        <v>0</v>
      </c>
      <c r="J63" s="77">
        <f t="shared" si="6"/>
        <v>0</v>
      </c>
      <c r="K63" s="199"/>
      <c r="L63" s="201"/>
      <c r="M63" s="201"/>
    </row>
    <row r="64" spans="1:13" x14ac:dyDescent="0.25">
      <c r="A64" s="70"/>
      <c r="B64" s="63" t="s">
        <v>301</v>
      </c>
      <c r="C64" s="195" t="s">
        <v>12</v>
      </c>
      <c r="D64" s="139">
        <v>345.18</v>
      </c>
      <c r="E64" s="204">
        <f>SUM('[1]Эл.энергия 1 кв.'!F64+'[1]Эл.энергия 2 кв.'!F64+'[1]Эл.энергия 3 кв. '!F64+'[1]Эл.энергия 4 кв. '!F64)</f>
        <v>4959.8</v>
      </c>
      <c r="F64" s="204">
        <f>SUM('[1]Эл.энергия 1 кв.'!G64+'[1]Эл.энергия 2 кв.'!G64+'[1]Эл.энергия 3 кв. '!G64+'[1]Эл.энергия 4 кв. '!G64)</f>
        <v>1686.82798</v>
      </c>
      <c r="G64" s="205">
        <f t="shared" si="7"/>
        <v>1341.64798</v>
      </c>
      <c r="H64" s="199">
        <f>ROUND(F64/D64*100,0)-100</f>
        <v>389</v>
      </c>
      <c r="I64" s="199">
        <f t="shared" si="8"/>
        <v>17.259</v>
      </c>
      <c r="J64" s="77">
        <f t="shared" si="6"/>
        <v>1324.3889799999999</v>
      </c>
      <c r="K64" s="199"/>
      <c r="L64" s="201"/>
      <c r="M64" s="201" t="s">
        <v>299</v>
      </c>
    </row>
    <row r="65" spans="1:13" hidden="1" x14ac:dyDescent="0.25">
      <c r="A65" s="70"/>
      <c r="B65" s="63" t="s">
        <v>148</v>
      </c>
      <c r="C65" s="195" t="s">
        <v>12</v>
      </c>
      <c r="D65" s="79"/>
      <c r="E65" s="204">
        <f>SUM('[1]Эл.энергия 1 кв.'!F65+'[1]Эл.энергия 2 кв.'!F65+'[1]Эл.энергия 3 кв. '!F65+'[1]Эл.энергия 4 кв. '!F65)</f>
        <v>0</v>
      </c>
      <c r="F65" s="204">
        <f>SUM('[1]Эл.энергия 1 кв.'!G65+'[1]Эл.энергия 2 кв.'!G65+'[1]Эл.энергия 3 кв. '!G65+'[1]Эл.энергия 4 кв. '!G65)</f>
        <v>0</v>
      </c>
      <c r="G65" s="205">
        <f t="shared" si="7"/>
        <v>0</v>
      </c>
      <c r="H65" s="199"/>
      <c r="I65" s="199">
        <f t="shared" si="8"/>
        <v>0</v>
      </c>
      <c r="J65" s="77">
        <f t="shared" si="6"/>
        <v>0</v>
      </c>
      <c r="K65" s="199"/>
      <c r="L65" s="201"/>
      <c r="M65" s="201"/>
    </row>
    <row r="66" spans="1:13" hidden="1" x14ac:dyDescent="0.25">
      <c r="A66" s="70"/>
      <c r="B66" s="63" t="s">
        <v>149</v>
      </c>
      <c r="C66" s="195" t="s">
        <v>12</v>
      </c>
      <c r="D66" s="79">
        <v>0</v>
      </c>
      <c r="E66" s="204">
        <f>SUM('[1]Эл.энергия 1 кв.'!F66+'[1]Эл.энергия 2 кв.'!F66+'[1]Эл.энергия 3 кв. '!F66+'[1]Эл.энергия 4 кв. '!F66)</f>
        <v>0</v>
      </c>
      <c r="F66" s="204">
        <f>SUM('[1]Эл.энергия 1 кв.'!G66+'[1]Эл.энергия 2 кв.'!G66+'[1]Эл.энергия 3 кв. '!G66+'[1]Эл.энергия 4 кв. '!G66)</f>
        <v>0</v>
      </c>
      <c r="G66" s="205">
        <f t="shared" si="7"/>
        <v>0</v>
      </c>
      <c r="H66" s="199"/>
      <c r="I66" s="199">
        <f t="shared" si="8"/>
        <v>0</v>
      </c>
      <c r="J66" s="77">
        <f t="shared" si="6"/>
        <v>0</v>
      </c>
      <c r="K66" s="199"/>
      <c r="L66" s="82">
        <f>I66+J66-K66</f>
        <v>0</v>
      </c>
      <c r="M66" s="201"/>
    </row>
    <row r="67" spans="1:13" hidden="1" x14ac:dyDescent="0.25">
      <c r="A67" s="70"/>
      <c r="B67" s="63" t="s">
        <v>202</v>
      </c>
      <c r="C67" s="195" t="s">
        <v>12</v>
      </c>
      <c r="D67" s="79"/>
      <c r="E67" s="204">
        <f>SUM('[1]Эл.энергия 1 кв.'!F67+'[1]Эл.энергия 2 кв.'!F67+'[1]Эл.энергия 3 кв. '!F67+'[1]Эл.энергия 4 кв. '!F67)</f>
        <v>0</v>
      </c>
      <c r="F67" s="204">
        <f>SUM('[1]Эл.энергия 1 кв.'!G67+'[1]Эл.энергия 2 кв.'!G67+'[1]Эл.энергия 3 кв. '!G67+'[1]Эл.энергия 4 кв. '!G67)</f>
        <v>0</v>
      </c>
      <c r="G67" s="205">
        <f t="shared" si="7"/>
        <v>0</v>
      </c>
      <c r="H67" s="199"/>
      <c r="I67" s="199">
        <f t="shared" si="8"/>
        <v>0</v>
      </c>
      <c r="J67" s="77">
        <f t="shared" si="6"/>
        <v>0</v>
      </c>
      <c r="K67" s="199"/>
      <c r="L67" s="201"/>
      <c r="M67" s="201"/>
    </row>
    <row r="68" spans="1:13" hidden="1" x14ac:dyDescent="0.25">
      <c r="A68" s="70"/>
      <c r="B68" s="63" t="s">
        <v>302</v>
      </c>
      <c r="C68" s="195" t="s">
        <v>12</v>
      </c>
      <c r="D68" s="79">
        <v>0</v>
      </c>
      <c r="E68" s="204">
        <f>SUM('[1]Эл.энергия 1 кв.'!F68+'[1]Эл.энергия 2 кв.'!F68+'[1]Эл.энергия 3 кв. '!F68+'[1]Эл.энергия 4 кв. '!F68)</f>
        <v>0</v>
      </c>
      <c r="F68" s="204">
        <f>SUM('[1]Эл.энергия 1 кв.'!G68+'[1]Эл.энергия 2 кв.'!G68+'[1]Эл.энергия 3 кв. '!G68+'[1]Эл.энергия 4 кв. '!G68)</f>
        <v>0</v>
      </c>
      <c r="G68" s="205">
        <f t="shared" si="7"/>
        <v>0</v>
      </c>
      <c r="H68" s="199"/>
      <c r="I68" s="199">
        <f t="shared" si="8"/>
        <v>0</v>
      </c>
      <c r="J68" s="77">
        <f t="shared" si="6"/>
        <v>0</v>
      </c>
      <c r="K68" s="199"/>
      <c r="L68" s="201"/>
      <c r="M68" s="201"/>
    </row>
    <row r="69" spans="1:13" hidden="1" x14ac:dyDescent="0.25">
      <c r="A69" s="70"/>
      <c r="B69" s="63" t="s">
        <v>158</v>
      </c>
      <c r="C69" s="195" t="s">
        <v>12</v>
      </c>
      <c r="D69" s="79"/>
      <c r="E69" s="204">
        <f>SUM('[1]Эл.энергия 1 кв.'!F69+'[1]Эл.энергия 2 кв.'!F69+'[1]Эл.энергия 3 кв. '!F69+'[1]Эл.энергия 4 кв. '!F69)</f>
        <v>0</v>
      </c>
      <c r="F69" s="204">
        <f>SUM('[1]Эл.энергия 1 кв.'!G69+'[1]Эл.энергия 2 кв.'!G69+'[1]Эл.энергия 3 кв. '!G69+'[1]Эл.энергия 4 кв. '!G69)</f>
        <v>0</v>
      </c>
      <c r="G69" s="205">
        <f t="shared" si="7"/>
        <v>0</v>
      </c>
      <c r="H69" s="199"/>
      <c r="I69" s="199">
        <f t="shared" si="8"/>
        <v>0</v>
      </c>
      <c r="J69" s="77">
        <f t="shared" si="6"/>
        <v>0</v>
      </c>
      <c r="K69" s="199"/>
      <c r="L69" s="201"/>
      <c r="M69" s="201"/>
    </row>
    <row r="70" spans="1:13" hidden="1" x14ac:dyDescent="0.25">
      <c r="A70" s="70"/>
      <c r="B70" s="63" t="s">
        <v>152</v>
      </c>
      <c r="C70" s="195" t="s">
        <v>12</v>
      </c>
      <c r="D70" s="79"/>
      <c r="E70" s="204">
        <f>SUM('[1]Эл.энергия 1 кв.'!F70+'[1]Эл.энергия 2 кв.'!F70+'[1]Эл.энергия 3 кв. '!F70+'[1]Эл.энергия 4 кв. '!F70)</f>
        <v>0</v>
      </c>
      <c r="F70" s="204">
        <f>SUM('[1]Эл.энергия 1 кв.'!G70+'[1]Эл.энергия 2 кв.'!G70+'[1]Эл.энергия 3 кв. '!G70+'[1]Эл.энергия 4 кв. '!G70)</f>
        <v>0</v>
      </c>
      <c r="G70" s="205">
        <f t="shared" si="7"/>
        <v>0</v>
      </c>
      <c r="H70" s="199"/>
      <c r="I70" s="199">
        <f t="shared" si="8"/>
        <v>0</v>
      </c>
      <c r="J70" s="77">
        <f t="shared" si="6"/>
        <v>0</v>
      </c>
      <c r="K70" s="199"/>
      <c r="L70" s="201"/>
      <c r="M70" s="201"/>
    </row>
    <row r="71" spans="1:13" x14ac:dyDescent="0.25">
      <c r="A71" s="70"/>
      <c r="B71" s="63" t="s">
        <v>303</v>
      </c>
      <c r="C71" s="195" t="s">
        <v>12</v>
      </c>
      <c r="D71" s="79">
        <v>0</v>
      </c>
      <c r="E71" s="204">
        <f>SUM('[1]Эл.энергия 1 кв.'!F71+'[1]Эл.энергия 2 кв.'!F71+'[1]Эл.энергия 3 кв. '!F71+'[1]Эл.энергия 4 кв. '!F71)</f>
        <v>3.2</v>
      </c>
      <c r="F71" s="204">
        <f>SUM('[1]Эл.энергия 1 кв.'!G71+'[1]Эл.энергия 2 кв.'!G71+'[1]Эл.энергия 3 кв. '!G71+'[1]Эл.энергия 4 кв. '!G71)</f>
        <v>1.2</v>
      </c>
      <c r="G71" s="205">
        <f t="shared" si="7"/>
        <v>1.2</v>
      </c>
      <c r="H71" s="199">
        <v>0</v>
      </c>
      <c r="I71" s="199">
        <f>-D71*5/100</f>
        <v>0</v>
      </c>
      <c r="J71" s="77">
        <f>G71-I71</f>
        <v>1.2</v>
      </c>
      <c r="K71" s="199"/>
      <c r="L71" s="82">
        <f>I71+K71</f>
        <v>0</v>
      </c>
      <c r="M71" s="201"/>
    </row>
    <row r="72" spans="1:13" x14ac:dyDescent="0.25">
      <c r="A72" s="70"/>
      <c r="B72" s="63" t="s">
        <v>304</v>
      </c>
      <c r="C72" s="195" t="s">
        <v>12</v>
      </c>
      <c r="D72" s="79">
        <v>0</v>
      </c>
      <c r="E72" s="204">
        <f>SUM('[1]Эл.энергия 1 кв.'!F72+'[1]Эл.энергия 2 кв.'!F72+'[1]Эл.энергия 3 кв. '!F72+'[1]Эл.энергия 4 кв. '!F72)</f>
        <v>2.7</v>
      </c>
      <c r="F72" s="204">
        <f>SUM('[1]Эл.энергия 1 кв.'!G72+'[1]Эл.энергия 2 кв.'!G72+'[1]Эл.энергия 3 кв. '!G72+'[1]Эл.энергия 4 кв. '!G72)</f>
        <v>0.77463000000000004</v>
      </c>
      <c r="G72" s="205">
        <f t="shared" si="7"/>
        <v>0.77463000000000004</v>
      </c>
      <c r="H72" s="199">
        <v>0</v>
      </c>
      <c r="I72" s="199">
        <f t="shared" si="8"/>
        <v>0</v>
      </c>
      <c r="J72" s="77">
        <f t="shared" si="6"/>
        <v>0.77463000000000004</v>
      </c>
      <c r="K72" s="199"/>
      <c r="L72" s="82">
        <f>I72+J72-K72</f>
        <v>0.77463000000000004</v>
      </c>
      <c r="M72" s="201"/>
    </row>
    <row r="73" spans="1:13" hidden="1" x14ac:dyDescent="0.25">
      <c r="A73" s="70"/>
      <c r="B73" s="63" t="s">
        <v>305</v>
      </c>
      <c r="C73" s="195" t="s">
        <v>12</v>
      </c>
      <c r="D73" s="79">
        <v>0</v>
      </c>
      <c r="E73" s="204">
        <f>SUM('[1]Эл.энергия 1 кв.'!F73+'[1]Эл.энергия 2 кв.'!F73+'[1]Эл.энергия 3 кв. '!F73+'[1]Эл.энергия 4 кв. '!F73)</f>
        <v>0</v>
      </c>
      <c r="F73" s="204">
        <f>SUM('[1]Эл.энергия 1 кв.'!G73+'[1]Эл.энергия 2 кв.'!G73+'[1]Эл.энергия 3 кв. '!G73+'[1]Эл.энергия 4 кв. '!G73)</f>
        <v>0</v>
      </c>
      <c r="G73" s="205">
        <f t="shared" si="7"/>
        <v>0</v>
      </c>
      <c r="H73" s="199"/>
      <c r="I73" s="199">
        <f t="shared" si="8"/>
        <v>0</v>
      </c>
      <c r="J73" s="77">
        <f t="shared" si="6"/>
        <v>0</v>
      </c>
      <c r="K73" s="199"/>
      <c r="L73" s="201"/>
      <c r="M73" s="201"/>
    </row>
    <row r="74" spans="1:13" hidden="1" x14ac:dyDescent="0.25">
      <c r="A74" s="70"/>
      <c r="B74" s="63" t="s">
        <v>306</v>
      </c>
      <c r="C74" s="195" t="s">
        <v>12</v>
      </c>
      <c r="D74" s="79">
        <v>0</v>
      </c>
      <c r="E74" s="204">
        <f>SUM('[1]Эл.энергия 1 кв.'!F74+'[1]Эл.энергия 2 кв.'!F74+'[1]Эл.энергия 3 кв. '!F74+'[1]Эл.энергия 4 кв. '!F74)</f>
        <v>0</v>
      </c>
      <c r="F74" s="204">
        <f>SUM('[1]Эл.энергия 1 кв.'!G74+'[1]Эл.энергия 2 кв.'!G74+'[1]Эл.энергия 3 кв. '!G74+'[1]Эл.энергия 4 кв. '!G74)</f>
        <v>0</v>
      </c>
      <c r="G74" s="205">
        <f t="shared" si="7"/>
        <v>0</v>
      </c>
      <c r="H74" s="199"/>
      <c r="I74" s="199">
        <f t="shared" si="8"/>
        <v>0</v>
      </c>
      <c r="J74" s="77">
        <f t="shared" si="6"/>
        <v>0</v>
      </c>
      <c r="K74" s="199"/>
      <c r="L74" s="201"/>
      <c r="M74" s="201"/>
    </row>
    <row r="75" spans="1:13" x14ac:dyDescent="0.25">
      <c r="A75" s="70"/>
      <c r="B75" s="63" t="s">
        <v>159</v>
      </c>
      <c r="C75" s="195" t="s">
        <v>12</v>
      </c>
      <c r="D75" s="139">
        <v>65</v>
      </c>
      <c r="E75" s="204">
        <f>SUM('[1]Эл.энергия 1 кв.'!F75+'[1]Эл.энергия 2 кв.'!F75+'[1]Эл.энергия 3 кв. '!F75+'[1]Эл.энергия 4 кв. '!F75)</f>
        <v>3238.1</v>
      </c>
      <c r="F75" s="204">
        <f>SUM('[1]Эл.энергия 1 кв.'!G75+'[1]Эл.энергия 2 кв.'!G75+'[1]Эл.энергия 3 кв. '!G75+'[1]Эл.энергия 4 кв. '!G75)</f>
        <v>1224.9992400000001</v>
      </c>
      <c r="G75" s="205">
        <f t="shared" si="7"/>
        <v>1159.9992400000001</v>
      </c>
      <c r="H75" s="199">
        <f>ROUND(F75/D75*100,1)-100</f>
        <v>1784.6</v>
      </c>
      <c r="I75" s="199">
        <f t="shared" si="8"/>
        <v>3.25</v>
      </c>
      <c r="J75" s="77">
        <f t="shared" si="6"/>
        <v>1156.7492400000001</v>
      </c>
      <c r="K75" s="199"/>
      <c r="L75" s="82">
        <f>I75+J75-K75</f>
        <v>1159.9992400000001</v>
      </c>
      <c r="M75" s="201" t="s">
        <v>307</v>
      </c>
    </row>
    <row r="76" spans="1:13" hidden="1" x14ac:dyDescent="0.25">
      <c r="A76" s="70"/>
      <c r="B76" s="63" t="s">
        <v>308</v>
      </c>
      <c r="C76" s="195" t="s">
        <v>12</v>
      </c>
      <c r="D76" s="79"/>
      <c r="E76" s="204">
        <f>SUM('[1]Эл.энергия 1 кв.'!F76+'[1]Эл.энергия 2 кв.'!F76+'[1]Эл.энергия 3 кв. '!F76+'[1]Эл.энергия 4 кв. '!F76)</f>
        <v>0</v>
      </c>
      <c r="F76" s="204">
        <f>SUM('[1]Эл.энергия 1 кв.'!G76+'[1]Эл.энергия 2 кв.'!G76+'[1]Эл.энергия 3 кв. '!G76+'[1]Эл.энергия 4 кв. '!G76)</f>
        <v>0</v>
      </c>
      <c r="G76" s="205">
        <f t="shared" si="7"/>
        <v>0</v>
      </c>
      <c r="H76" s="199">
        <v>0</v>
      </c>
      <c r="I76" s="199">
        <f t="shared" si="8"/>
        <v>0</v>
      </c>
      <c r="J76" s="77">
        <f t="shared" si="6"/>
        <v>0</v>
      </c>
      <c r="K76" s="199"/>
      <c r="L76" s="201"/>
      <c r="M76" s="201"/>
    </row>
    <row r="77" spans="1:13" x14ac:dyDescent="0.25">
      <c r="A77" s="70" t="s">
        <v>27</v>
      </c>
      <c r="B77" s="101" t="s">
        <v>162</v>
      </c>
      <c r="C77" s="195" t="s">
        <v>12</v>
      </c>
      <c r="D77" s="214">
        <f>SUM(D78,D146)</f>
        <v>421.87380000000007</v>
      </c>
      <c r="E77" s="197">
        <f>SUM(E78,E146)</f>
        <v>4578.4709999999995</v>
      </c>
      <c r="F77" s="197">
        <f>SUM(F78,F146)</f>
        <v>1739.4198006000001</v>
      </c>
      <c r="G77" s="198">
        <f>SUM(G78,G146)</f>
        <v>1317.5460006000001</v>
      </c>
      <c r="H77" s="199">
        <f>ROUND(F77/D77*100,1)-100</f>
        <v>312.3</v>
      </c>
      <c r="I77" s="95">
        <f>SUM(I78,I146)</f>
        <v>13.77331</v>
      </c>
      <c r="J77" s="95">
        <f>SUM(J78,J146)</f>
        <v>1350.9163006000001</v>
      </c>
      <c r="K77" s="95">
        <f>SUM(K78,K146)</f>
        <v>-47.143609999999995</v>
      </c>
      <c r="L77" s="7">
        <f>I77+J77-K77</f>
        <v>1411.8332206000002</v>
      </c>
      <c r="M77" s="83"/>
    </row>
    <row r="78" spans="1:13" x14ac:dyDescent="0.25">
      <c r="A78" s="84">
        <v>6</v>
      </c>
      <c r="B78" s="85" t="s">
        <v>163</v>
      </c>
      <c r="C78" s="195" t="s">
        <v>12</v>
      </c>
      <c r="D78" s="215">
        <f>SUM(D81:D96)</f>
        <v>421.87380000000007</v>
      </c>
      <c r="E78" s="197">
        <f>SUM(E81:E96)</f>
        <v>4578.4709999999995</v>
      </c>
      <c r="F78" s="197">
        <f>SUM(F81:F96)</f>
        <v>1739.4198006000001</v>
      </c>
      <c r="G78" s="198">
        <f>SUM(G81:G96)</f>
        <v>1317.5460006000001</v>
      </c>
      <c r="H78" s="199">
        <f>ROUND(F78/D78*100,1)-100</f>
        <v>312.3</v>
      </c>
      <c r="I78" s="199">
        <f>SUM(I81:I96)</f>
        <v>13.77331</v>
      </c>
      <c r="J78" s="199">
        <f>SUM(J81:J96)</f>
        <v>1350.9163006000001</v>
      </c>
      <c r="K78" s="199">
        <f>SUM(K81:K96)</f>
        <v>-47.143609999999995</v>
      </c>
      <c r="L78" s="7">
        <f>I78+J78-K78</f>
        <v>1411.8332206000002</v>
      </c>
      <c r="M78" s="83"/>
    </row>
    <row r="79" spans="1:13" x14ac:dyDescent="0.25">
      <c r="A79" s="70"/>
      <c r="B79" s="63" t="s">
        <v>164</v>
      </c>
      <c r="C79" s="111"/>
      <c r="D79" s="79"/>
      <c r="E79" s="64"/>
      <c r="F79" s="64"/>
      <c r="G79" s="202"/>
      <c r="H79" s="199"/>
      <c r="I79" s="199"/>
      <c r="J79" s="199"/>
      <c r="K79" s="199"/>
      <c r="L79" s="83"/>
      <c r="M79" s="83"/>
    </row>
    <row r="80" spans="1:13" x14ac:dyDescent="0.25">
      <c r="A80" s="70" t="s">
        <v>165</v>
      </c>
      <c r="B80" s="63" t="s">
        <v>166</v>
      </c>
      <c r="C80" s="111"/>
      <c r="D80" s="79"/>
      <c r="E80" s="64"/>
      <c r="F80" s="216"/>
      <c r="G80" s="205"/>
      <c r="H80" s="199"/>
      <c r="I80" s="199"/>
      <c r="J80" s="199"/>
      <c r="K80" s="199"/>
      <c r="L80" s="83"/>
      <c r="M80" s="83"/>
    </row>
    <row r="81" spans="1:13" x14ac:dyDescent="0.25">
      <c r="A81" s="70"/>
      <c r="B81" s="63" t="s">
        <v>167</v>
      </c>
      <c r="C81" s="195" t="s">
        <v>12</v>
      </c>
      <c r="D81" s="139">
        <v>261.12</v>
      </c>
      <c r="E81" s="204">
        <f>SUM('[1]Эл.энергия 1 кв.'!F81+'[1]Эл.энергия 2 кв.'!F81+'[1]Эл.энергия 3 кв. '!F81+'[1]Эл.энергия 4 кв. '!F81)</f>
        <v>1455.924</v>
      </c>
      <c r="F81" s="204">
        <f>SUM('[1]Эл.энергия 1 кв.'!G81+'[1]Эл.энергия 2 кв.'!G81+'[1]Эл.энергия 3 кв. '!G81+'[1]Эл.энергия 4 кв. '!G81)</f>
        <v>553.27136130000008</v>
      </c>
      <c r="G81" s="205">
        <f t="shared" ref="G81:G134" si="9">F81-D81</f>
        <v>292.15136130000008</v>
      </c>
      <c r="H81" s="199">
        <f>ROUND(F81/D81*100,1)-100</f>
        <v>111.9</v>
      </c>
      <c r="I81" s="199">
        <f t="shared" ref="I81:I134" si="10">D81*5/100</f>
        <v>13.055999999999999</v>
      </c>
      <c r="J81" s="77">
        <f t="shared" ref="J81:J134" si="11">G81-I81</f>
        <v>279.09536130000009</v>
      </c>
      <c r="K81" s="199"/>
      <c r="L81" s="7">
        <f t="shared" ref="L81:L134" si="12">I81+J81-K81</f>
        <v>292.15136130000008</v>
      </c>
      <c r="M81" s="83" t="s">
        <v>309</v>
      </c>
    </row>
    <row r="82" spans="1:13" x14ac:dyDescent="0.25">
      <c r="A82" s="70" t="s">
        <v>169</v>
      </c>
      <c r="B82" s="63" t="s">
        <v>17</v>
      </c>
      <c r="C82" s="195" t="s">
        <v>12</v>
      </c>
      <c r="D82" s="139">
        <v>25.85</v>
      </c>
      <c r="E82" s="204">
        <f>SUM('[1]Эл.энергия 1 кв.'!F82+'[1]Эл.энергия 2 кв.'!F82+'[1]Эл.энергия 3 кв. '!F82+'[1]Эл.энергия 4 кв. '!F82)</f>
        <v>172.58499999999998</v>
      </c>
      <c r="F82" s="204">
        <f>SUM('[1]Эл.энергия 1 кв.'!G82+'[1]Эл.энергия 2 кв.'!G82+'[1]Эл.энергия 3 кв. '!G82+'[1]Эл.энергия 4 кв. '!G82)</f>
        <v>64.869968900000003</v>
      </c>
      <c r="G82" s="205">
        <f t="shared" si="9"/>
        <v>39.019968900000002</v>
      </c>
      <c r="H82" s="199">
        <f>ROUND(F82/D82*100,1)-100</f>
        <v>150.9</v>
      </c>
      <c r="I82" s="199">
        <f t="shared" si="10"/>
        <v>1.2925</v>
      </c>
      <c r="J82" s="77">
        <f t="shared" si="11"/>
        <v>37.727468900000005</v>
      </c>
      <c r="K82" s="199"/>
      <c r="L82" s="7">
        <f t="shared" si="12"/>
        <v>39.019968900000002</v>
      </c>
      <c r="M82" s="83" t="s">
        <v>18</v>
      </c>
    </row>
    <row r="83" spans="1:13" x14ac:dyDescent="0.25">
      <c r="A83" s="70" t="s">
        <v>170</v>
      </c>
      <c r="B83" s="63" t="s">
        <v>171</v>
      </c>
      <c r="C83" s="195" t="s">
        <v>12</v>
      </c>
      <c r="D83" s="139">
        <v>12</v>
      </c>
      <c r="E83" s="204">
        <f>SUM('[1]Эл.энергия 1 кв.'!F83+'[1]Эл.энергия 2 кв.'!F83+'[1]Эл.энергия 3 кв. '!F83+'[1]Эл.энергия 4 кв. '!F83)</f>
        <v>12.034000000000001</v>
      </c>
      <c r="F83" s="204">
        <f>SUM('[1]Эл.энергия 1 кв.'!G83+'[1]Эл.энергия 2 кв.'!G83+'[1]Эл.энергия 3 кв. '!G83+'[1]Эл.энергия 4 кв. '!G83)</f>
        <v>3.6</v>
      </c>
      <c r="G83" s="205">
        <f t="shared" si="9"/>
        <v>-8.4</v>
      </c>
      <c r="H83" s="199">
        <f>ROUND(F83/D83*100,1)-100</f>
        <v>-70</v>
      </c>
      <c r="I83" s="199">
        <f>-D83*5/100</f>
        <v>-0.6</v>
      </c>
      <c r="J83" s="77"/>
      <c r="K83" s="199">
        <f>G83-I83</f>
        <v>-7.8000000000000007</v>
      </c>
      <c r="L83" s="7">
        <f t="shared" si="12"/>
        <v>7.2000000000000011</v>
      </c>
      <c r="M83" s="83" t="s">
        <v>14</v>
      </c>
    </row>
    <row r="84" spans="1:13" x14ac:dyDescent="0.25">
      <c r="A84" s="70" t="s">
        <v>172</v>
      </c>
      <c r="B84" s="63" t="s">
        <v>173</v>
      </c>
      <c r="C84" s="195" t="s">
        <v>12</v>
      </c>
      <c r="D84" s="139">
        <v>20</v>
      </c>
      <c r="E84" s="204">
        <f>SUM('[1]Эл.энергия 1 кв.'!F84+'[1]Эл.энергия 2 кв.'!F84+'[1]Эл.энергия 3 кв. '!F84+'[1]Эл.энергия 4 кв. '!F84)</f>
        <v>137.00399999999999</v>
      </c>
      <c r="F84" s="204">
        <f>SUM('[1]Эл.энергия 1 кв.'!G84+'[1]Эл.энергия 2 кв.'!G84+'[1]Эл.энергия 3 кв. '!G84+'[1]Эл.энергия 4 кв. '!G84)</f>
        <v>55.037678499999998</v>
      </c>
      <c r="G84" s="205">
        <f t="shared" si="9"/>
        <v>35.037678499999998</v>
      </c>
      <c r="H84" s="199">
        <f>ROUND(F84/D84*100,1)-100</f>
        <v>175.2</v>
      </c>
      <c r="I84" s="199">
        <f t="shared" si="10"/>
        <v>1</v>
      </c>
      <c r="J84" s="77">
        <f t="shared" si="11"/>
        <v>34.037678499999998</v>
      </c>
      <c r="K84" s="199"/>
      <c r="L84" s="7">
        <f t="shared" si="12"/>
        <v>35.037678499999998</v>
      </c>
      <c r="M84" s="83" t="s">
        <v>28</v>
      </c>
    </row>
    <row r="85" spans="1:13" hidden="1" x14ac:dyDescent="0.25">
      <c r="A85" s="70" t="s">
        <v>175</v>
      </c>
      <c r="B85" s="63" t="s">
        <v>176</v>
      </c>
      <c r="C85" s="195" t="s">
        <v>12</v>
      </c>
      <c r="D85" s="79"/>
      <c r="E85" s="204">
        <f>SUM('[1]Эл.энергия 1 кв.'!F85+'[1]Эл.энергия 2 кв.'!F85+'[1]Эл.энергия 3 кв. '!F85+'[1]Эл.энергия 4 кв. '!F85)</f>
        <v>0</v>
      </c>
      <c r="F85" s="204">
        <f>SUM('[1]Эл.энергия 1 кв.'!G85+'[1]Эл.энергия 2 кв.'!G85+'[1]Эл.энергия 3 кв. '!G85+'[1]Эл.энергия 4 кв. '!G85)</f>
        <v>0</v>
      </c>
      <c r="G85" s="205">
        <f t="shared" si="9"/>
        <v>0</v>
      </c>
      <c r="H85" s="199"/>
      <c r="I85" s="199">
        <f t="shared" si="10"/>
        <v>0</v>
      </c>
      <c r="J85" s="77">
        <f t="shared" si="11"/>
        <v>0</v>
      </c>
      <c r="K85" s="199"/>
      <c r="L85" s="7">
        <f t="shared" si="12"/>
        <v>0</v>
      </c>
      <c r="M85" s="83"/>
    </row>
    <row r="86" spans="1:13" hidden="1" x14ac:dyDescent="0.25">
      <c r="A86" s="70"/>
      <c r="B86" s="63" t="s">
        <v>177</v>
      </c>
      <c r="C86" s="195" t="s">
        <v>12</v>
      </c>
      <c r="D86" s="79"/>
      <c r="E86" s="204">
        <f>SUM('[1]Эл.энергия 1 кв.'!F86+'[1]Эл.энергия 2 кв.'!F86+'[1]Эл.энергия 3 кв. '!F86+'[1]Эл.энергия 4 кв. '!F86)</f>
        <v>0</v>
      </c>
      <c r="F86" s="204">
        <f>SUM('[1]Эл.энергия 1 кв.'!G86+'[1]Эл.энергия 2 кв.'!G86+'[1]Эл.энергия 3 кв. '!G86+'[1]Эл.энергия 4 кв. '!G86)</f>
        <v>0</v>
      </c>
      <c r="G86" s="205">
        <f t="shared" si="9"/>
        <v>0</v>
      </c>
      <c r="H86" s="199"/>
      <c r="I86" s="199">
        <f t="shared" si="10"/>
        <v>0</v>
      </c>
      <c r="J86" s="77">
        <f t="shared" si="11"/>
        <v>0</v>
      </c>
      <c r="K86" s="199"/>
      <c r="L86" s="7">
        <f t="shared" si="12"/>
        <v>0</v>
      </c>
      <c r="M86" s="83"/>
    </row>
    <row r="87" spans="1:13" hidden="1" x14ac:dyDescent="0.25">
      <c r="A87" s="70"/>
      <c r="B87" s="63" t="s">
        <v>178</v>
      </c>
      <c r="C87" s="195" t="s">
        <v>12</v>
      </c>
      <c r="D87" s="79"/>
      <c r="E87" s="204">
        <f>SUM('[1]Эл.энергия 1 кв.'!F87+'[1]Эл.энергия 2 кв.'!F87+'[1]Эл.энергия 3 кв. '!F87+'[1]Эл.энергия 4 кв. '!F87)</f>
        <v>0</v>
      </c>
      <c r="F87" s="204">
        <f>SUM('[1]Эл.энергия 1 кв.'!G87+'[1]Эл.энергия 2 кв.'!G87+'[1]Эл.энергия 3 кв. '!G87+'[1]Эл.энергия 4 кв. '!G87)</f>
        <v>0</v>
      </c>
      <c r="G87" s="205">
        <f t="shared" si="9"/>
        <v>0</v>
      </c>
      <c r="H87" s="199"/>
      <c r="I87" s="199">
        <f t="shared" si="10"/>
        <v>0</v>
      </c>
      <c r="J87" s="77">
        <f t="shared" si="11"/>
        <v>0</v>
      </c>
      <c r="K87" s="199"/>
      <c r="L87" s="7">
        <f t="shared" si="12"/>
        <v>0</v>
      </c>
      <c r="M87" s="83"/>
    </row>
    <row r="88" spans="1:13" x14ac:dyDescent="0.25">
      <c r="A88" s="70" t="s">
        <v>179</v>
      </c>
      <c r="B88" s="63" t="s">
        <v>29</v>
      </c>
      <c r="C88" s="195" t="s">
        <v>12</v>
      </c>
      <c r="D88" s="139">
        <v>18</v>
      </c>
      <c r="E88" s="204">
        <f>SUM('[1]Эл.энергия 1 кв.'!F88+'[1]Эл.энергия 2 кв.'!F88+'[1]Эл.энергия 3 кв. '!F88+'[1]Эл.энергия 4 кв. '!F88)</f>
        <v>72.346000000000004</v>
      </c>
      <c r="F88" s="204">
        <f>SUM('[1]Эл.энергия 1 кв.'!G88+'[1]Эл.энергия 2 кв.'!G88+'[1]Эл.энергия 3 кв. '!G88+'[1]Эл.энергия 4 кв. '!G88)</f>
        <v>24.650108700000001</v>
      </c>
      <c r="G88" s="205">
        <f t="shared" si="9"/>
        <v>6.6501087000000005</v>
      </c>
      <c r="H88" s="199">
        <f>ROUND(F88/D88*100,1)-100</f>
        <v>36.900000000000006</v>
      </c>
      <c r="I88" s="199">
        <f t="shared" si="10"/>
        <v>0.9</v>
      </c>
      <c r="J88" s="77">
        <f t="shared" si="11"/>
        <v>5.7501087000000002</v>
      </c>
      <c r="K88" s="199"/>
      <c r="L88" s="7">
        <f t="shared" si="12"/>
        <v>6.6501087000000005</v>
      </c>
      <c r="M88" s="83" t="s">
        <v>310</v>
      </c>
    </row>
    <row r="89" spans="1:13" hidden="1" x14ac:dyDescent="0.25">
      <c r="A89" s="70" t="s">
        <v>175</v>
      </c>
      <c r="B89" s="63" t="s">
        <v>182</v>
      </c>
      <c r="C89" s="195" t="s">
        <v>12</v>
      </c>
      <c r="D89" s="79"/>
      <c r="E89" s="204">
        <f>SUM('[1]Эл.энергия 1 кв.'!F89+'[1]Эл.энергия 2 кв.'!F89+'[1]Эл.энергия 3 кв. '!F89+'[1]Эл.энергия 4 кв. '!F89)</f>
        <v>0</v>
      </c>
      <c r="F89" s="204">
        <f>SUM('[1]Эл.энергия 1 кв.'!G89+'[1]Эл.энергия 2 кв.'!G89+'[1]Эл.энергия 3 кв. '!G89+'[1]Эл.энергия 4 кв. '!G89)</f>
        <v>0</v>
      </c>
      <c r="G89" s="205">
        <f t="shared" si="9"/>
        <v>0</v>
      </c>
      <c r="H89" s="199"/>
      <c r="I89" s="199">
        <f t="shared" si="10"/>
        <v>0</v>
      </c>
      <c r="J89" s="77">
        <f t="shared" si="11"/>
        <v>0</v>
      </c>
      <c r="K89" s="199"/>
      <c r="L89" s="7">
        <f t="shared" si="12"/>
        <v>0</v>
      </c>
      <c r="M89" s="83"/>
    </row>
    <row r="90" spans="1:13" x14ac:dyDescent="0.25">
      <c r="A90" s="70" t="s">
        <v>179</v>
      </c>
      <c r="B90" s="63" t="s">
        <v>23</v>
      </c>
      <c r="C90" s="195" t="s">
        <v>12</v>
      </c>
      <c r="D90" s="139">
        <v>12</v>
      </c>
      <c r="E90" s="204">
        <f>SUM('[1]Эл.энергия 1 кв.'!F90+'[1]Эл.энергия 2 кв.'!F90+'[1]Эл.энергия 3 кв. '!F90+'[1]Эл.энергия 4 кв. '!F90)</f>
        <v>5.9050000000000002</v>
      </c>
      <c r="F90" s="204">
        <f>SUM('[1]Эл.энергия 1 кв.'!G90+'[1]Эл.энергия 2 кв.'!G90+'[1]Эл.энергия 3 кв. '!G90+'[1]Эл.энергия 4 кв. '!G90)</f>
        <v>1.8</v>
      </c>
      <c r="G90" s="205">
        <f t="shared" si="9"/>
        <v>-10.199999999999999</v>
      </c>
      <c r="H90" s="199">
        <f>ROUND(F90/D90*100,1)-100</f>
        <v>-85</v>
      </c>
      <c r="I90" s="199">
        <f>-D90*5/100</f>
        <v>-0.6</v>
      </c>
      <c r="J90" s="77"/>
      <c r="K90" s="199">
        <f>G90-I90</f>
        <v>-9.6</v>
      </c>
      <c r="L90" s="7">
        <f t="shared" si="12"/>
        <v>9</v>
      </c>
      <c r="M90" s="83" t="s">
        <v>311</v>
      </c>
    </row>
    <row r="91" spans="1:13" x14ac:dyDescent="0.25">
      <c r="A91" s="70" t="s">
        <v>181</v>
      </c>
      <c r="B91" s="63" t="s">
        <v>312</v>
      </c>
      <c r="C91" s="195" t="s">
        <v>12</v>
      </c>
      <c r="D91" s="139">
        <v>22.8</v>
      </c>
      <c r="E91" s="204">
        <f>SUM('[1]Эл.энергия 1 кв.'!F91+'[1]Эл.энергия 2 кв.'!F91+'[1]Эл.энергия 3 кв. '!F91+'[1]Эл.энергия 4 кв. '!F91)</f>
        <v>72.679000000000002</v>
      </c>
      <c r="F91" s="204">
        <f>SUM('[1]Эл.энергия 1 кв.'!G91+'[1]Эл.энергия 2 кв.'!G91+'[1]Эл.энергия 3 кв. '!G91+'[1]Эл.энергия 4 кв. '!G91)</f>
        <v>27.490124900000001</v>
      </c>
      <c r="G91" s="205">
        <f t="shared" si="9"/>
        <v>4.6901249000000007</v>
      </c>
      <c r="H91" s="199">
        <f>ROUND(F91/D91*100,1)-100</f>
        <v>20.599999999999994</v>
      </c>
      <c r="I91" s="199">
        <f t="shared" si="10"/>
        <v>1.1399999999999999</v>
      </c>
      <c r="J91" s="77">
        <f t="shared" si="11"/>
        <v>3.550124900000001</v>
      </c>
      <c r="K91" s="199"/>
      <c r="L91" s="7">
        <f t="shared" si="12"/>
        <v>4.6901249000000007</v>
      </c>
      <c r="M91" s="83" t="s">
        <v>310</v>
      </c>
    </row>
    <row r="92" spans="1:13" hidden="1" x14ac:dyDescent="0.25">
      <c r="A92" s="70" t="s">
        <v>189</v>
      </c>
      <c r="B92" s="63" t="s">
        <v>190</v>
      </c>
      <c r="C92" s="195" t="s">
        <v>12</v>
      </c>
      <c r="D92" s="79"/>
      <c r="E92" s="204">
        <f>SUM('[1]Эл.энергия 1 кв.'!F92+'[1]Эл.энергия 2 кв.'!F92+'[1]Эл.энергия 3 кв. '!F92+'[1]Эл.энергия 4 кв. '!F92)</f>
        <v>0</v>
      </c>
      <c r="F92" s="204">
        <f>SUM('[1]Эл.энергия 1 кв.'!G92+'[1]Эл.энергия 2 кв.'!G92+'[1]Эл.энергия 3 кв. '!G92+'[1]Эл.энергия 4 кв. '!G92)</f>
        <v>0</v>
      </c>
      <c r="G92" s="205">
        <f t="shared" si="9"/>
        <v>0</v>
      </c>
      <c r="H92" s="199"/>
      <c r="I92" s="199">
        <f t="shared" si="10"/>
        <v>0</v>
      </c>
      <c r="J92" s="77">
        <f t="shared" si="11"/>
        <v>0</v>
      </c>
      <c r="K92" s="199"/>
      <c r="L92" s="7">
        <f t="shared" si="12"/>
        <v>0</v>
      </c>
      <c r="M92" s="83"/>
    </row>
    <row r="93" spans="1:13" hidden="1" x14ac:dyDescent="0.25">
      <c r="A93" s="70" t="s">
        <v>191</v>
      </c>
      <c r="B93" s="63" t="s">
        <v>192</v>
      </c>
      <c r="C93" s="195" t="s">
        <v>12</v>
      </c>
      <c r="D93" s="79"/>
      <c r="E93" s="204">
        <f>SUM('[1]Эл.энергия 1 кв.'!F93+'[1]Эл.энергия 2 кв.'!F93+'[1]Эл.энергия 3 кв. '!F93+'[1]Эл.энергия 4 кв. '!F93)</f>
        <v>0</v>
      </c>
      <c r="F93" s="204">
        <f>SUM('[1]Эл.энергия 1 кв.'!G93+'[1]Эл.энергия 2 кв.'!G93+'[1]Эл.энергия 3 кв. '!G93+'[1]Эл.энергия 4 кв. '!G93)</f>
        <v>0</v>
      </c>
      <c r="G93" s="205">
        <f t="shared" si="9"/>
        <v>0</v>
      </c>
      <c r="H93" s="199"/>
      <c r="I93" s="199">
        <f t="shared" si="10"/>
        <v>0</v>
      </c>
      <c r="J93" s="77">
        <f t="shared" si="11"/>
        <v>0</v>
      </c>
      <c r="K93" s="199"/>
      <c r="L93" s="7">
        <f t="shared" si="12"/>
        <v>0</v>
      </c>
      <c r="M93" s="83"/>
    </row>
    <row r="94" spans="1:13" ht="12" hidden="1" customHeight="1" x14ac:dyDescent="0.25">
      <c r="A94" s="70"/>
      <c r="B94" s="63" t="s">
        <v>193</v>
      </c>
      <c r="C94" s="195" t="s">
        <v>12</v>
      </c>
      <c r="D94" s="79"/>
      <c r="E94" s="204">
        <f>SUM('[1]Эл.энергия 1 кв.'!F94+'[1]Эл.энергия 2 кв.'!F94+'[1]Эл.энергия 3 кв. '!F94+'[1]Эл.энергия 4 кв. '!F94)</f>
        <v>0</v>
      </c>
      <c r="F94" s="204">
        <f>SUM('[1]Эл.энергия 1 кв.'!G94+'[1]Эл.энергия 2 кв.'!G94+'[1]Эл.энергия 3 кв. '!G94+'[1]Эл.энергия 4 кв. '!G94)</f>
        <v>0</v>
      </c>
      <c r="G94" s="205">
        <f t="shared" si="9"/>
        <v>0</v>
      </c>
      <c r="H94" s="199"/>
      <c r="I94" s="199">
        <f t="shared" si="10"/>
        <v>0</v>
      </c>
      <c r="J94" s="77">
        <f t="shared" si="11"/>
        <v>0</v>
      </c>
      <c r="K94" s="199"/>
      <c r="L94" s="7">
        <f t="shared" si="12"/>
        <v>0</v>
      </c>
      <c r="M94" s="83"/>
    </row>
    <row r="95" spans="1:13" x14ac:dyDescent="0.25">
      <c r="A95" s="70" t="s">
        <v>184</v>
      </c>
      <c r="B95" s="63" t="s">
        <v>30</v>
      </c>
      <c r="C95" s="195" t="s">
        <v>12</v>
      </c>
      <c r="D95" s="139">
        <v>38.003799999999998</v>
      </c>
      <c r="E95" s="204">
        <f>SUM('[1]Эл.энергия 1 кв.'!F95+'[1]Эл.энергия 2 кв.'!F95+'[1]Эл.энергия 3 кв. '!F95+'[1]Эл.энергия 4 кв. '!F95)</f>
        <v>44.411000000000001</v>
      </c>
      <c r="F95" s="204">
        <f>SUM('[1]Эл.энергия 1 кв.'!G95+'[1]Эл.энергия 2 кв.'!G95+'[1]Эл.энергия 3 кв. '!G95+'[1]Эл.энергия 4 кв. '!G95)</f>
        <v>13.2</v>
      </c>
      <c r="G95" s="205">
        <f t="shared" si="9"/>
        <v>-24.803799999999999</v>
      </c>
      <c r="H95" s="199">
        <f>ROUND(F95/D95*100,1)-100</f>
        <v>-65.3</v>
      </c>
      <c r="I95" s="199">
        <f>-D95*5/100</f>
        <v>-1.90019</v>
      </c>
      <c r="J95" s="77"/>
      <c r="K95" s="199">
        <f>G95-I95</f>
        <v>-22.90361</v>
      </c>
      <c r="L95" s="7">
        <f t="shared" si="12"/>
        <v>21.003420000000002</v>
      </c>
      <c r="M95" s="83" t="s">
        <v>26</v>
      </c>
    </row>
    <row r="96" spans="1:13" x14ac:dyDescent="0.25">
      <c r="A96" s="70" t="s">
        <v>186</v>
      </c>
      <c r="B96" s="97" t="s">
        <v>196</v>
      </c>
      <c r="C96" s="195" t="s">
        <v>12</v>
      </c>
      <c r="D96" s="211">
        <f>SUM(D97:D134)</f>
        <v>12.1</v>
      </c>
      <c r="E96" s="212">
        <f>SUM(E97:E134)</f>
        <v>2605.5829999999996</v>
      </c>
      <c r="F96" s="212">
        <f>SUM(F97:F134)</f>
        <v>995.50055829999997</v>
      </c>
      <c r="G96" s="213">
        <f>SUM(G97:G134)</f>
        <v>983.40055830000006</v>
      </c>
      <c r="H96" s="199"/>
      <c r="I96" s="199">
        <f>SUM(I97:I134)</f>
        <v>-0.51500000000000001</v>
      </c>
      <c r="J96" s="199">
        <f>SUM(J97:J134)</f>
        <v>990.75555829999996</v>
      </c>
      <c r="K96" s="199">
        <f>SUM(K97:K134)</f>
        <v>-6.84</v>
      </c>
      <c r="L96" s="7">
        <f t="shared" si="12"/>
        <v>997.08055830000001</v>
      </c>
      <c r="M96" s="83"/>
    </row>
    <row r="97" spans="1:13" hidden="1" x14ac:dyDescent="0.25">
      <c r="A97" s="70"/>
      <c r="B97" s="70" t="s">
        <v>313</v>
      </c>
      <c r="C97" s="195" t="s">
        <v>12</v>
      </c>
      <c r="D97" s="79"/>
      <c r="E97" s="204">
        <f>SUM('[1]Эл.энергия 1 кв.'!F97+'[1]Эл.энергия 2 кв.'!F97+'[1]Эл.энергия 3 кв. '!F97+'[1]Эл.энергия 4 кв. '!F97)</f>
        <v>0</v>
      </c>
      <c r="F97" s="204">
        <f>SUM('[1]Эл.энергия 1 кв.'!G97+'[1]Эл.энергия 2 кв.'!G97+'[1]Эл.энергия 3 кв. '!G97+'[1]Эл.энергия 4 кв. '!G97)</f>
        <v>0</v>
      </c>
      <c r="G97" s="205">
        <f t="shared" si="9"/>
        <v>0</v>
      </c>
      <c r="H97" s="199"/>
      <c r="I97" s="199">
        <f t="shared" si="10"/>
        <v>0</v>
      </c>
      <c r="J97" s="77">
        <f t="shared" si="11"/>
        <v>0</v>
      </c>
      <c r="K97" s="199"/>
      <c r="L97" s="7">
        <f t="shared" si="12"/>
        <v>0</v>
      </c>
      <c r="M97" s="83" t="s">
        <v>314</v>
      </c>
    </row>
    <row r="98" spans="1:13" hidden="1" x14ac:dyDescent="0.25">
      <c r="A98" s="70"/>
      <c r="B98" s="63" t="s">
        <v>198</v>
      </c>
      <c r="C98" s="195" t="s">
        <v>12</v>
      </c>
      <c r="D98" s="79"/>
      <c r="E98" s="204">
        <f>SUM('[1]Эл.энергия 1 кв.'!F98+'[1]Эл.энергия 2 кв.'!F98+'[1]Эл.энергия 3 кв. '!F98+'[1]Эл.энергия 4 кв. '!F98)</f>
        <v>0</v>
      </c>
      <c r="F98" s="204">
        <f>SUM('[1]Эл.энергия 1 кв.'!G98+'[1]Эл.энергия 2 кв.'!G98+'[1]Эл.энергия 3 кв. '!G98+'[1]Эл.энергия 4 кв. '!G98)</f>
        <v>0</v>
      </c>
      <c r="G98" s="205">
        <f t="shared" si="9"/>
        <v>0</v>
      </c>
      <c r="H98" s="199"/>
      <c r="I98" s="199">
        <f t="shared" si="10"/>
        <v>0</v>
      </c>
      <c r="J98" s="77">
        <f t="shared" si="11"/>
        <v>0</v>
      </c>
      <c r="K98" s="199"/>
      <c r="L98" s="7">
        <f t="shared" si="12"/>
        <v>0</v>
      </c>
      <c r="M98" s="83" t="s">
        <v>315</v>
      </c>
    </row>
    <row r="99" spans="1:13" hidden="1" x14ac:dyDescent="0.25">
      <c r="A99" s="70"/>
      <c r="B99" s="70" t="s">
        <v>214</v>
      </c>
      <c r="C99" s="195" t="s">
        <v>12</v>
      </c>
      <c r="D99" s="79"/>
      <c r="E99" s="204">
        <f>SUM('[1]Эл.энергия 1 кв.'!F99+'[1]Эл.энергия 2 кв.'!F99+'[1]Эл.энергия 3 кв. '!F99+'[1]Эл.энергия 4 кв. '!F99)</f>
        <v>0</v>
      </c>
      <c r="F99" s="204">
        <f>SUM('[1]Эл.энергия 1 кв.'!G99+'[1]Эл.энергия 2 кв.'!G99+'[1]Эл.энергия 3 кв. '!G99+'[1]Эл.энергия 4 кв. '!G99)</f>
        <v>0</v>
      </c>
      <c r="G99" s="205">
        <f t="shared" si="9"/>
        <v>0</v>
      </c>
      <c r="H99" s="199"/>
      <c r="I99" s="199">
        <f t="shared" si="10"/>
        <v>0</v>
      </c>
      <c r="J99" s="77">
        <f t="shared" si="11"/>
        <v>0</v>
      </c>
      <c r="K99" s="199"/>
      <c r="L99" s="7">
        <f t="shared" si="12"/>
        <v>0</v>
      </c>
      <c r="M99" s="83" t="s">
        <v>315</v>
      </c>
    </row>
    <row r="100" spans="1:13" ht="12" hidden="1" customHeight="1" x14ac:dyDescent="0.25">
      <c r="A100" s="70"/>
      <c r="B100" s="63" t="s">
        <v>199</v>
      </c>
      <c r="C100" s="195" t="s">
        <v>12</v>
      </c>
      <c r="D100" s="79"/>
      <c r="E100" s="204">
        <f>SUM('[1]Эл.энергия 1 кв.'!F100+'[1]Эл.энергия 2 кв.'!F100+'[1]Эл.энергия 3 кв. '!F100+'[1]Эл.энергия 4 кв. '!F100)</f>
        <v>0</v>
      </c>
      <c r="F100" s="204">
        <f>SUM('[1]Эл.энергия 1 кв.'!G100+'[1]Эл.энергия 2 кв.'!G100+'[1]Эл.энергия 3 кв. '!G100+'[1]Эл.энергия 4 кв. '!G100)</f>
        <v>0</v>
      </c>
      <c r="G100" s="205">
        <f t="shared" si="9"/>
        <v>0</v>
      </c>
      <c r="H100" s="199"/>
      <c r="I100" s="199">
        <f t="shared" si="10"/>
        <v>0</v>
      </c>
      <c r="J100" s="77">
        <f t="shared" si="11"/>
        <v>0</v>
      </c>
      <c r="K100" s="199"/>
      <c r="L100" s="7">
        <f t="shared" si="12"/>
        <v>0</v>
      </c>
      <c r="M100" s="83"/>
    </row>
    <row r="101" spans="1:13" hidden="1" x14ac:dyDescent="0.25">
      <c r="A101" s="70"/>
      <c r="B101" s="70" t="s">
        <v>212</v>
      </c>
      <c r="C101" s="195" t="s">
        <v>12</v>
      </c>
      <c r="D101" s="79"/>
      <c r="E101" s="204">
        <f>SUM('[1]Эл.энергия 1 кв.'!F101+'[1]Эл.энергия 2 кв.'!F101+'[1]Эл.энергия 3 кв. '!F101+'[1]Эл.энергия 4 кв. '!F101)</f>
        <v>0</v>
      </c>
      <c r="F101" s="204">
        <f>SUM('[1]Эл.энергия 1 кв.'!G101+'[1]Эл.энергия 2 кв.'!G101+'[1]Эл.энергия 3 кв. '!G101+'[1]Эл.энергия 4 кв. '!G101)</f>
        <v>0</v>
      </c>
      <c r="G101" s="205">
        <f t="shared" si="9"/>
        <v>0</v>
      </c>
      <c r="H101" s="199"/>
      <c r="I101" s="199">
        <f t="shared" si="10"/>
        <v>0</v>
      </c>
      <c r="J101" s="77">
        <f t="shared" si="11"/>
        <v>0</v>
      </c>
      <c r="K101" s="199"/>
      <c r="L101" s="7">
        <f t="shared" si="12"/>
        <v>0</v>
      </c>
      <c r="M101" s="83"/>
    </row>
    <row r="102" spans="1:13" hidden="1" x14ac:dyDescent="0.25">
      <c r="A102" s="70"/>
      <c r="B102" s="63" t="s">
        <v>201</v>
      </c>
      <c r="C102" s="195" t="s">
        <v>12</v>
      </c>
      <c r="D102" s="79"/>
      <c r="E102" s="204">
        <f>SUM('[1]Эл.энергия 1 кв.'!F102+'[1]Эл.энергия 2 кв.'!F102+'[1]Эл.энергия 3 кв. '!F102+'[1]Эл.энергия 4 кв. '!F102)</f>
        <v>0</v>
      </c>
      <c r="F102" s="204">
        <f>SUM('[1]Эл.энергия 1 кв.'!G102+'[1]Эл.энергия 2 кв.'!G102+'[1]Эл.энергия 3 кв. '!G102+'[1]Эл.энергия 4 кв. '!G102)</f>
        <v>0</v>
      </c>
      <c r="G102" s="205">
        <f t="shared" si="9"/>
        <v>0</v>
      </c>
      <c r="H102" s="199"/>
      <c r="I102" s="199">
        <f t="shared" si="10"/>
        <v>0</v>
      </c>
      <c r="J102" s="77">
        <f t="shared" si="11"/>
        <v>0</v>
      </c>
      <c r="K102" s="199"/>
      <c r="L102" s="7">
        <f t="shared" si="12"/>
        <v>0</v>
      </c>
      <c r="M102" s="83"/>
    </row>
    <row r="103" spans="1:13" hidden="1" x14ac:dyDescent="0.25">
      <c r="A103" s="70"/>
      <c r="B103" s="70" t="s">
        <v>316</v>
      </c>
      <c r="C103" s="195" t="s">
        <v>12</v>
      </c>
      <c r="D103" s="79"/>
      <c r="E103" s="204">
        <f>SUM('[1]Эл.энергия 1 кв.'!F103+'[1]Эл.энергия 2 кв.'!F103+'[1]Эл.энергия 3 кв. '!F103+'[1]Эл.энергия 4 кв. '!F103)</f>
        <v>0</v>
      </c>
      <c r="F103" s="204">
        <f>SUM('[1]Эл.энергия 1 кв.'!G103+'[1]Эл.энергия 2 кв.'!G103+'[1]Эл.энергия 3 кв. '!G103+'[1]Эл.энергия 4 кв. '!G103)</f>
        <v>0</v>
      </c>
      <c r="G103" s="205">
        <f t="shared" si="9"/>
        <v>0</v>
      </c>
      <c r="H103" s="199"/>
      <c r="I103" s="199">
        <f t="shared" si="10"/>
        <v>0</v>
      </c>
      <c r="J103" s="77">
        <f t="shared" si="11"/>
        <v>0</v>
      </c>
      <c r="K103" s="199"/>
      <c r="L103" s="7">
        <f t="shared" si="12"/>
        <v>0</v>
      </c>
      <c r="M103" s="83" t="s">
        <v>315</v>
      </c>
    </row>
    <row r="104" spans="1:13" hidden="1" x14ac:dyDescent="0.25">
      <c r="A104" s="70"/>
      <c r="B104" s="70" t="s">
        <v>317</v>
      </c>
      <c r="C104" s="195" t="s">
        <v>12</v>
      </c>
      <c r="D104" s="79"/>
      <c r="E104" s="204">
        <f>SUM('[1]Эл.энергия 1 кв.'!F104+'[1]Эл.энергия 2 кв.'!F104+'[1]Эл.энергия 3 кв. '!F104+'[1]Эл.энергия 4 кв. '!F104)</f>
        <v>0</v>
      </c>
      <c r="F104" s="204">
        <f>SUM('[1]Эл.энергия 1 кв.'!G104+'[1]Эл.энергия 2 кв.'!G104+'[1]Эл.энергия 3 кв. '!G104+'[1]Эл.энергия 4 кв. '!G104)</f>
        <v>0</v>
      </c>
      <c r="G104" s="205">
        <f t="shared" si="9"/>
        <v>0</v>
      </c>
      <c r="H104" s="199"/>
      <c r="I104" s="199">
        <f t="shared" si="10"/>
        <v>0</v>
      </c>
      <c r="J104" s="77">
        <f t="shared" si="11"/>
        <v>0</v>
      </c>
      <c r="K104" s="199"/>
      <c r="L104" s="7">
        <f t="shared" si="12"/>
        <v>0</v>
      </c>
      <c r="M104" s="83"/>
    </row>
    <row r="105" spans="1:13" hidden="1" x14ac:dyDescent="0.25">
      <c r="A105" s="70"/>
      <c r="B105" s="63" t="s">
        <v>203</v>
      </c>
      <c r="C105" s="195" t="s">
        <v>12</v>
      </c>
      <c r="D105" s="79"/>
      <c r="E105" s="204">
        <f>SUM('[1]Эл.энергия 1 кв.'!F105+'[1]Эл.энергия 2 кв.'!F105+'[1]Эл.энергия 3 кв. '!F105+'[1]Эл.энергия 4 кв. '!F105)</f>
        <v>0</v>
      </c>
      <c r="F105" s="204">
        <f>SUM('[1]Эл.энергия 1 кв.'!G105+'[1]Эл.энергия 2 кв.'!G105+'[1]Эл.энергия 3 кв. '!G105+'[1]Эл.энергия 4 кв. '!G105)</f>
        <v>0</v>
      </c>
      <c r="G105" s="205">
        <f t="shared" si="9"/>
        <v>0</v>
      </c>
      <c r="H105" s="199"/>
      <c r="I105" s="199">
        <f t="shared" si="10"/>
        <v>0</v>
      </c>
      <c r="J105" s="77">
        <f t="shared" si="11"/>
        <v>0</v>
      </c>
      <c r="K105" s="199"/>
      <c r="L105" s="7">
        <f t="shared" si="12"/>
        <v>0</v>
      </c>
      <c r="M105" s="83"/>
    </row>
    <row r="106" spans="1:13" x14ac:dyDescent="0.25">
      <c r="A106" s="70"/>
      <c r="B106" s="63" t="s">
        <v>204</v>
      </c>
      <c r="C106" s="195" t="s">
        <v>12</v>
      </c>
      <c r="D106" s="79"/>
      <c r="E106" s="204">
        <f>SUM('[1]Эл.энергия 1 кв.'!F106+'[1]Эл.энергия 2 кв.'!F106+'[1]Эл.энергия 3 кв. '!F106+'[1]Эл.энергия 4 кв. '!F106)</f>
        <v>156.292</v>
      </c>
      <c r="F106" s="204">
        <f>SUM('[1]Эл.энергия 1 кв.'!G106+'[1]Эл.энергия 2 кв.'!G106+'[1]Эл.энергия 3 кв. '!G106+'[1]Эл.энергия 4 кв. '!G106)</f>
        <v>53.833317399999999</v>
      </c>
      <c r="G106" s="205">
        <f t="shared" si="9"/>
        <v>53.833317399999999</v>
      </c>
      <c r="H106" s="199">
        <v>100</v>
      </c>
      <c r="I106" s="199">
        <f t="shared" si="10"/>
        <v>0</v>
      </c>
      <c r="J106" s="77">
        <f t="shared" si="11"/>
        <v>53.833317399999999</v>
      </c>
      <c r="K106" s="199"/>
      <c r="L106" s="7">
        <f t="shared" si="12"/>
        <v>53.833317399999999</v>
      </c>
      <c r="M106" s="83" t="s">
        <v>318</v>
      </c>
    </row>
    <row r="107" spans="1:13" hidden="1" x14ac:dyDescent="0.25">
      <c r="A107" s="70"/>
      <c r="B107" s="63" t="s">
        <v>206</v>
      </c>
      <c r="C107" s="195" t="s">
        <v>12</v>
      </c>
      <c r="D107" s="79"/>
      <c r="E107" s="204">
        <f>SUM('[1]Эл.энергия 1 кв.'!F107+'[1]Эл.энергия 2 кв.'!F107+'[1]Эл.энергия 3 кв. '!F107+'[1]Эл.энергия 4 кв. '!F107)</f>
        <v>0</v>
      </c>
      <c r="F107" s="204">
        <f>SUM('[1]Эл.энергия 1 кв.'!G107+'[1]Эл.энергия 2 кв.'!G107+'[1]Эл.энергия 3 кв. '!G107+'[1]Эл.энергия 4 кв. '!G107)</f>
        <v>0</v>
      </c>
      <c r="G107" s="205">
        <f t="shared" si="9"/>
        <v>0</v>
      </c>
      <c r="H107" s="199"/>
      <c r="I107" s="199">
        <f t="shared" si="10"/>
        <v>0</v>
      </c>
      <c r="J107" s="77">
        <f t="shared" si="11"/>
        <v>0</v>
      </c>
      <c r="K107" s="199"/>
      <c r="L107" s="7">
        <f t="shared" si="12"/>
        <v>0</v>
      </c>
      <c r="M107" s="83"/>
    </row>
    <row r="108" spans="1:13" x14ac:dyDescent="0.25">
      <c r="A108" s="70"/>
      <c r="B108" s="63" t="s">
        <v>157</v>
      </c>
      <c r="C108" s="195" t="s">
        <v>12</v>
      </c>
      <c r="D108" s="139">
        <v>0.9</v>
      </c>
      <c r="E108" s="204">
        <f>SUM('[1]Эл.энергия 1 кв.'!F108+'[1]Эл.энергия 2 кв.'!F108+'[1]Эл.энергия 3 кв. '!F108+'[1]Эл.энергия 4 кв. '!F108)</f>
        <v>2.5569999999999999</v>
      </c>
      <c r="F108" s="204">
        <f>SUM('[1]Эл.энергия 1 кв.'!G108+'[1]Эл.энергия 2 кв.'!G108+'[1]Эл.энергия 3 кв. '!G108+'[1]Эл.энергия 4 кв. '!G108)</f>
        <v>1.1911658000000001</v>
      </c>
      <c r="G108" s="205">
        <f t="shared" si="9"/>
        <v>0.29116580000000003</v>
      </c>
      <c r="H108" s="199">
        <f>ROUND(F108/D108*100,1)-100</f>
        <v>32.400000000000006</v>
      </c>
      <c r="I108" s="201">
        <f t="shared" si="10"/>
        <v>4.4999999999999998E-2</v>
      </c>
      <c r="J108" s="77">
        <f t="shared" si="11"/>
        <v>0.24616580000000005</v>
      </c>
      <c r="K108" s="199"/>
      <c r="L108" s="7">
        <f t="shared" si="12"/>
        <v>0.29116580000000003</v>
      </c>
      <c r="M108" s="83"/>
    </row>
    <row r="109" spans="1:13" hidden="1" x14ac:dyDescent="0.25">
      <c r="A109" s="70"/>
      <c r="B109" s="63" t="s">
        <v>15</v>
      </c>
      <c r="C109" s="195" t="s">
        <v>12</v>
      </c>
      <c r="D109" s="79"/>
      <c r="E109" s="204">
        <f>SUM('[1]Эл.энергия 1 кв.'!F109+'[1]Эл.энергия 2 кв.'!F109+'[1]Эл.энергия 3 кв. '!F109+'[1]Эл.энергия 4 кв. '!F109)</f>
        <v>0.04</v>
      </c>
      <c r="F109" s="204">
        <f>SUM('[1]Эл.энергия 1 кв.'!G109+'[1]Эл.энергия 2 кв.'!G109+'[1]Эл.энергия 3 кв. '!G109+'[1]Эл.энергия 4 кв. '!G109)</f>
        <v>1.8367999999999999E-2</v>
      </c>
      <c r="G109" s="205">
        <f t="shared" si="9"/>
        <v>1.8367999999999999E-2</v>
      </c>
      <c r="H109" s="199"/>
      <c r="I109" s="199">
        <f t="shared" si="10"/>
        <v>0</v>
      </c>
      <c r="J109" s="77">
        <f t="shared" si="11"/>
        <v>1.8367999999999999E-2</v>
      </c>
      <c r="K109" s="199"/>
      <c r="L109" s="7">
        <f t="shared" si="12"/>
        <v>1.8367999999999999E-2</v>
      </c>
      <c r="M109" s="83"/>
    </row>
    <row r="110" spans="1:13" hidden="1" x14ac:dyDescent="0.25">
      <c r="A110" s="70"/>
      <c r="B110" s="4" t="s">
        <v>208</v>
      </c>
      <c r="C110" s="195" t="s">
        <v>12</v>
      </c>
      <c r="D110" s="79"/>
      <c r="E110" s="204">
        <f>SUM('[1]Эл.энергия 1 кв.'!F110+'[1]Эл.энергия 2 кв.'!F110+'[1]Эл.энергия 3 кв. '!F110+'[1]Эл.энергия 4 кв. '!F110)</f>
        <v>0</v>
      </c>
      <c r="F110" s="204">
        <f>SUM('[1]Эл.энергия 1 кв.'!G110+'[1]Эл.энергия 2 кв.'!G110+'[1]Эл.энергия 3 кв. '!G110+'[1]Эл.энергия 4 кв. '!G110)</f>
        <v>0</v>
      </c>
      <c r="G110" s="205">
        <f t="shared" si="9"/>
        <v>0</v>
      </c>
      <c r="H110" s="199"/>
      <c r="I110" s="199">
        <f t="shared" si="10"/>
        <v>0</v>
      </c>
      <c r="J110" s="77">
        <f t="shared" si="11"/>
        <v>0</v>
      </c>
      <c r="K110" s="199"/>
      <c r="L110" s="7">
        <f t="shared" si="12"/>
        <v>0</v>
      </c>
      <c r="M110" s="83"/>
    </row>
    <row r="111" spans="1:13" hidden="1" x14ac:dyDescent="0.25">
      <c r="A111" s="70"/>
      <c r="B111" s="70" t="s">
        <v>319</v>
      </c>
      <c r="C111" s="195" t="s">
        <v>12</v>
      </c>
      <c r="D111" s="79"/>
      <c r="E111" s="204">
        <f>SUM('[1]Эл.энергия 1 кв.'!F111+'[1]Эл.энергия 2 кв.'!F111+'[1]Эл.энергия 3 кв. '!F111+'[1]Эл.энергия 4 кв. '!F111)</f>
        <v>0</v>
      </c>
      <c r="F111" s="204">
        <f>SUM('[1]Эл.энергия 1 кв.'!G111+'[1]Эл.энергия 2 кв.'!G111+'[1]Эл.энергия 3 кв. '!G111+'[1]Эл.энергия 4 кв. '!G111)</f>
        <v>0</v>
      </c>
      <c r="G111" s="205">
        <f t="shared" si="9"/>
        <v>0</v>
      </c>
      <c r="H111" s="199"/>
      <c r="I111" s="199">
        <f t="shared" si="10"/>
        <v>0</v>
      </c>
      <c r="J111" s="77">
        <f t="shared" si="11"/>
        <v>0</v>
      </c>
      <c r="K111" s="199"/>
      <c r="L111" s="7">
        <f t="shared" si="12"/>
        <v>0</v>
      </c>
      <c r="M111" s="83"/>
    </row>
    <row r="112" spans="1:13" hidden="1" x14ac:dyDescent="0.25">
      <c r="A112" s="70"/>
      <c r="B112" s="70" t="s">
        <v>218</v>
      </c>
      <c r="C112" s="195" t="s">
        <v>12</v>
      </c>
      <c r="D112" s="79"/>
      <c r="E112" s="204">
        <f>SUM('[1]Эл.энергия 1 кв.'!F112+'[1]Эл.энергия 2 кв.'!F112+'[1]Эл.энергия 3 кв. '!F112+'[1]Эл.энергия 4 кв. '!F112)</f>
        <v>0</v>
      </c>
      <c r="F112" s="204">
        <f>SUM('[1]Эл.энергия 1 кв.'!G112+'[1]Эл.энергия 2 кв.'!G112+'[1]Эл.энергия 3 кв. '!G112+'[1]Эл.энергия 4 кв. '!G112)</f>
        <v>0</v>
      </c>
      <c r="G112" s="205">
        <f t="shared" si="9"/>
        <v>0</v>
      </c>
      <c r="H112" s="199"/>
      <c r="I112" s="199">
        <f t="shared" si="10"/>
        <v>0</v>
      </c>
      <c r="J112" s="77">
        <f t="shared" si="11"/>
        <v>0</v>
      </c>
      <c r="K112" s="199"/>
      <c r="L112" s="7">
        <f t="shared" si="12"/>
        <v>0</v>
      </c>
      <c r="M112" s="83"/>
    </row>
    <row r="113" spans="1:13" hidden="1" x14ac:dyDescent="0.25">
      <c r="A113" s="70"/>
      <c r="B113" s="70" t="s">
        <v>200</v>
      </c>
      <c r="C113" s="195" t="s">
        <v>12</v>
      </c>
      <c r="D113" s="79"/>
      <c r="E113" s="204">
        <f>SUM('[1]Эл.энергия 1 кв.'!F113+'[1]Эл.энергия 2 кв.'!F113+'[1]Эл.энергия 3 кв. '!F113+'[1]Эл.энергия 4 кв. '!F113)</f>
        <v>0</v>
      </c>
      <c r="F113" s="204">
        <f>SUM('[1]Эл.энергия 1 кв.'!G113+'[1]Эл.энергия 2 кв.'!G113+'[1]Эл.энергия 3 кв. '!G113+'[1]Эл.энергия 4 кв. '!G113)</f>
        <v>0</v>
      </c>
      <c r="G113" s="205">
        <f t="shared" si="9"/>
        <v>0</v>
      </c>
      <c r="H113" s="199"/>
      <c r="I113" s="199">
        <f t="shared" si="10"/>
        <v>0</v>
      </c>
      <c r="J113" s="77">
        <f t="shared" si="11"/>
        <v>0</v>
      </c>
      <c r="K113" s="199"/>
      <c r="L113" s="7">
        <f t="shared" si="12"/>
        <v>0</v>
      </c>
      <c r="M113" s="83"/>
    </row>
    <row r="114" spans="1:13" hidden="1" x14ac:dyDescent="0.25">
      <c r="A114" s="70"/>
      <c r="B114" s="70" t="s">
        <v>320</v>
      </c>
      <c r="C114" s="195" t="s">
        <v>12</v>
      </c>
      <c r="D114" s="79"/>
      <c r="E114" s="204">
        <f>SUM('[1]Эл.энергия 1 кв.'!F114+'[1]Эл.энергия 2 кв.'!F114+'[1]Эл.энергия 3 кв. '!F114+'[1]Эл.энергия 4 кв. '!F114)</f>
        <v>0</v>
      </c>
      <c r="F114" s="204">
        <f>SUM('[1]Эл.энергия 1 кв.'!G114+'[1]Эл.энергия 2 кв.'!G114+'[1]Эл.энергия 3 кв. '!G114+'[1]Эл.энергия 4 кв. '!G114)</f>
        <v>0</v>
      </c>
      <c r="G114" s="205">
        <f t="shared" si="9"/>
        <v>0</v>
      </c>
      <c r="H114" s="199"/>
      <c r="I114" s="199">
        <f t="shared" si="10"/>
        <v>0</v>
      </c>
      <c r="J114" s="77">
        <f t="shared" si="11"/>
        <v>0</v>
      </c>
      <c r="K114" s="199"/>
      <c r="L114" s="7">
        <f t="shared" si="12"/>
        <v>0</v>
      </c>
      <c r="M114" s="83"/>
    </row>
    <row r="115" spans="1:13" hidden="1" x14ac:dyDescent="0.25">
      <c r="A115" s="70"/>
      <c r="B115" s="63" t="s">
        <v>321</v>
      </c>
      <c r="C115" s="195" t="s">
        <v>12</v>
      </c>
      <c r="D115" s="79"/>
      <c r="E115" s="204">
        <f>SUM('[1]Эл.энергия 1 кв.'!F115+'[1]Эл.энергия 2 кв.'!F115+'[1]Эл.энергия 3 кв. '!F115+'[1]Эл.энергия 4 кв. '!F115)</f>
        <v>0</v>
      </c>
      <c r="F115" s="204">
        <f>SUM('[1]Эл.энергия 1 кв.'!G115+'[1]Эл.энергия 2 кв.'!G115+'[1]Эл.энергия 3 кв. '!G115+'[1]Эл.энергия 4 кв. '!G115)</f>
        <v>0</v>
      </c>
      <c r="G115" s="205">
        <f t="shared" si="9"/>
        <v>0</v>
      </c>
      <c r="H115" s="199"/>
      <c r="I115" s="199">
        <f t="shared" si="10"/>
        <v>0</v>
      </c>
      <c r="J115" s="77">
        <f t="shared" si="11"/>
        <v>0</v>
      </c>
      <c r="K115" s="199"/>
      <c r="L115" s="7">
        <f t="shared" si="12"/>
        <v>0</v>
      </c>
      <c r="M115" s="83"/>
    </row>
    <row r="116" spans="1:13" hidden="1" x14ac:dyDescent="0.25">
      <c r="A116" s="70"/>
      <c r="B116" s="63" t="s">
        <v>149</v>
      </c>
      <c r="C116" s="195" t="s">
        <v>12</v>
      </c>
      <c r="D116" s="79"/>
      <c r="E116" s="204">
        <f>SUM('[1]Эл.энергия 1 кв.'!F116+'[1]Эл.энергия 2 кв.'!F116+'[1]Эл.энергия 3 кв. '!F116+'[1]Эл.энергия 4 кв. '!F116)</f>
        <v>0</v>
      </c>
      <c r="F116" s="204">
        <f>SUM('[1]Эл.энергия 1 кв.'!G116+'[1]Эл.энергия 2 кв.'!G116+'[1]Эл.энергия 3 кв. '!G116+'[1]Эл.энергия 4 кв. '!G116)</f>
        <v>0</v>
      </c>
      <c r="G116" s="205">
        <f t="shared" si="9"/>
        <v>0</v>
      </c>
      <c r="H116" s="199"/>
      <c r="I116" s="199">
        <f t="shared" si="10"/>
        <v>0</v>
      </c>
      <c r="J116" s="77">
        <f t="shared" si="11"/>
        <v>0</v>
      </c>
      <c r="K116" s="199"/>
      <c r="L116" s="7">
        <f t="shared" si="12"/>
        <v>0</v>
      </c>
      <c r="M116" s="83"/>
    </row>
    <row r="117" spans="1:13" hidden="1" x14ac:dyDescent="0.25">
      <c r="A117" s="70"/>
      <c r="B117" s="70" t="s">
        <v>152</v>
      </c>
      <c r="C117" s="195" t="s">
        <v>12</v>
      </c>
      <c r="D117" s="79"/>
      <c r="E117" s="204">
        <f>SUM('[1]Эл.энергия 1 кв.'!F117+'[1]Эл.энергия 2 кв.'!F117+'[1]Эл.энергия 3 кв. '!F117+'[1]Эл.энергия 4 кв. '!F117)</f>
        <v>0</v>
      </c>
      <c r="F117" s="204">
        <f>SUM('[1]Эл.энергия 1 кв.'!G117+'[1]Эл.энергия 2 кв.'!G117+'[1]Эл.энергия 3 кв. '!G117+'[1]Эл.энергия 4 кв. '!G117)</f>
        <v>0</v>
      </c>
      <c r="G117" s="205">
        <f t="shared" si="9"/>
        <v>0</v>
      </c>
      <c r="H117" s="199"/>
      <c r="I117" s="199">
        <f t="shared" si="10"/>
        <v>0</v>
      </c>
      <c r="J117" s="77">
        <f t="shared" si="11"/>
        <v>0</v>
      </c>
      <c r="K117" s="199"/>
      <c r="L117" s="7">
        <f t="shared" si="12"/>
        <v>0</v>
      </c>
      <c r="M117" s="83"/>
    </row>
    <row r="118" spans="1:13" hidden="1" x14ac:dyDescent="0.25">
      <c r="A118" s="70"/>
      <c r="B118" s="70" t="s">
        <v>322</v>
      </c>
      <c r="C118" s="195" t="s">
        <v>12</v>
      </c>
      <c r="D118" s="79"/>
      <c r="E118" s="204">
        <f>SUM('[1]Эл.энергия 1 кв.'!F118+'[1]Эл.энергия 2 кв.'!F118+'[1]Эл.энергия 3 кв. '!F118+'[1]Эл.энергия 4 кв. '!F118)</f>
        <v>-2E-3</v>
      </c>
      <c r="F118" s="204">
        <f>SUM('[1]Эл.энергия 1 кв.'!G118+'[1]Эл.энергия 2 кв.'!G118+'[1]Эл.энергия 3 кв. '!G118+'[1]Эл.энергия 4 кв. '!G118)</f>
        <v>0</v>
      </c>
      <c r="G118" s="205">
        <f t="shared" si="9"/>
        <v>0</v>
      </c>
      <c r="H118" s="199"/>
      <c r="I118" s="199">
        <f t="shared" si="10"/>
        <v>0</v>
      </c>
      <c r="J118" s="77">
        <f t="shared" si="11"/>
        <v>0</v>
      </c>
      <c r="K118" s="199"/>
      <c r="L118" s="7">
        <f t="shared" si="12"/>
        <v>0</v>
      </c>
      <c r="M118" s="83"/>
    </row>
    <row r="119" spans="1:13" x14ac:dyDescent="0.25">
      <c r="A119" s="70"/>
      <c r="B119" s="70" t="s">
        <v>153</v>
      </c>
      <c r="C119" s="195" t="s">
        <v>12</v>
      </c>
      <c r="D119" s="139">
        <v>11.2</v>
      </c>
      <c r="E119" s="204">
        <f>SUM('[1]Эл.энергия 1 кв.'!F119+'[1]Эл.энергия 2 кв.'!F119+'[1]Эл.энергия 3 кв. '!F119+'[1]Эл.энергия 4 кв. '!F119)</f>
        <v>12.733000000000001</v>
      </c>
      <c r="F119" s="204">
        <f>SUM('[1]Эл.энергия 1 кв.'!G119+'[1]Эл.энергия 2 кв.'!G119+'[1]Эл.энергия 3 кв. '!G119+'[1]Эл.энергия 4 кв. '!G119)</f>
        <v>3.8</v>
      </c>
      <c r="G119" s="205">
        <f t="shared" si="9"/>
        <v>-7.3999999999999995</v>
      </c>
      <c r="H119" s="199">
        <f>ROUND(F119/D119*100,1)-100</f>
        <v>-66.099999999999994</v>
      </c>
      <c r="I119" s="199">
        <f>-D119*5/100</f>
        <v>-0.56000000000000005</v>
      </c>
      <c r="J119" s="77"/>
      <c r="K119" s="199">
        <f>G119-I119</f>
        <v>-6.84</v>
      </c>
      <c r="L119" s="7">
        <f t="shared" si="12"/>
        <v>6.2799999999999994</v>
      </c>
      <c r="M119" s="83" t="s">
        <v>323</v>
      </c>
    </row>
    <row r="120" spans="1:13" hidden="1" x14ac:dyDescent="0.25">
      <c r="A120" s="70"/>
      <c r="B120" s="70" t="s">
        <v>324</v>
      </c>
      <c r="C120" s="195" t="s">
        <v>12</v>
      </c>
      <c r="D120" s="79"/>
      <c r="E120" s="204">
        <f>SUM('[1]Эл.энергия 1 кв.'!F120+'[1]Эл.энергия 2 кв.'!F120+'[1]Эл.энергия 3 кв. '!F120+'[1]Эл.энергия 4 кв. '!F120)</f>
        <v>0</v>
      </c>
      <c r="F120" s="204">
        <f>SUM('[1]Эл.энергия 1 кв.'!G120+'[1]Эл.энергия 2 кв.'!G120+'[1]Эл.энергия 3 кв. '!G120+'[1]Эл.энергия 4 кв. '!G120)</f>
        <v>0</v>
      </c>
      <c r="G120" s="205">
        <f t="shared" si="9"/>
        <v>0</v>
      </c>
      <c r="H120" s="199"/>
      <c r="I120" s="199">
        <f t="shared" si="10"/>
        <v>0</v>
      </c>
      <c r="J120" s="77">
        <f t="shared" si="11"/>
        <v>0</v>
      </c>
      <c r="K120" s="199"/>
      <c r="L120" s="7">
        <f t="shared" si="12"/>
        <v>0</v>
      </c>
      <c r="M120" s="83"/>
    </row>
    <row r="121" spans="1:13" x14ac:dyDescent="0.25">
      <c r="A121" s="70"/>
      <c r="B121" s="63" t="s">
        <v>216</v>
      </c>
      <c r="C121" s="195" t="s">
        <v>12</v>
      </c>
      <c r="D121" s="79"/>
      <c r="E121" s="204">
        <f>SUM('[1]Эл.энергия 1 кв.'!F121+'[1]Эл.энергия 2 кв.'!F121+'[1]Эл.энергия 3 кв. '!F121+'[1]Эл.энергия 4 кв. '!F121)</f>
        <v>8.4759999999999991</v>
      </c>
      <c r="F121" s="204">
        <f>SUM('[1]Эл.энергия 1 кв.'!G121+'[1]Эл.энергия 2 кв.'!G121+'[1]Эл.энергия 3 кв. '!G121+'[1]Эл.энергия 4 кв. '!G121)</f>
        <v>4.1820688000000006</v>
      </c>
      <c r="G121" s="205">
        <f t="shared" si="9"/>
        <v>4.1820688000000006</v>
      </c>
      <c r="H121" s="199">
        <v>100</v>
      </c>
      <c r="I121" s="199">
        <f t="shared" si="10"/>
        <v>0</v>
      </c>
      <c r="J121" s="77">
        <f t="shared" si="11"/>
        <v>4.1820688000000006</v>
      </c>
      <c r="K121" s="199"/>
      <c r="L121" s="7">
        <f t="shared" si="12"/>
        <v>4.1820688000000006</v>
      </c>
      <c r="M121" s="83" t="s">
        <v>310</v>
      </c>
    </row>
    <row r="122" spans="1:13" x14ac:dyDescent="0.25">
      <c r="A122" s="70"/>
      <c r="B122" s="63" t="s">
        <v>146</v>
      </c>
      <c r="C122" s="195" t="s">
        <v>12</v>
      </c>
      <c r="D122" s="79"/>
      <c r="E122" s="204">
        <f>SUM('[1]Эл.энергия 1 кв.'!F122+'[1]Эл.энергия 2 кв.'!F122+'[1]Эл.энергия 3 кв. '!F122+'[1]Эл.энергия 4 кв. '!F122)</f>
        <v>7.0750000000000002</v>
      </c>
      <c r="F122" s="204">
        <f>SUM('[1]Эл.энергия 1 кв.'!G122+'[1]Эл.энергия 2 кв.'!G122+'[1]Эл.энергия 3 кв. '!G122+'[1]Эл.энергия 4 кв. '!G122)</f>
        <v>2.3920574999999999</v>
      </c>
      <c r="G122" s="205">
        <f t="shared" si="9"/>
        <v>2.3920574999999999</v>
      </c>
      <c r="H122" s="199">
        <v>100</v>
      </c>
      <c r="I122" s="199">
        <f t="shared" si="10"/>
        <v>0</v>
      </c>
      <c r="J122" s="77">
        <f t="shared" si="11"/>
        <v>2.3920574999999999</v>
      </c>
      <c r="K122" s="199"/>
      <c r="L122" s="7">
        <f t="shared" si="12"/>
        <v>2.3920574999999999</v>
      </c>
      <c r="M122" s="83"/>
    </row>
    <row r="123" spans="1:13" hidden="1" x14ac:dyDescent="0.25">
      <c r="A123" s="70"/>
      <c r="B123" s="63" t="s">
        <v>325</v>
      </c>
      <c r="C123" s="195" t="s">
        <v>12</v>
      </c>
      <c r="D123" s="79"/>
      <c r="E123" s="204">
        <f>SUM('[1]Эл.энергия 1 кв.'!F123+'[1]Эл.энергия 2 кв.'!F123+'[1]Эл.энергия 3 кв. '!F123+'[1]Эл.энергия 4 кв. '!F123)</f>
        <v>0</v>
      </c>
      <c r="F123" s="204">
        <f>SUM('[1]Эл.энергия 1 кв.'!G123+'[1]Эл.энергия 2 кв.'!G123+'[1]Эл.энергия 3 кв. '!G123+'[1]Эл.энергия 4 кв. '!G123)</f>
        <v>0</v>
      </c>
      <c r="G123" s="205">
        <f t="shared" si="9"/>
        <v>0</v>
      </c>
      <c r="H123" s="199"/>
      <c r="I123" s="199">
        <f t="shared" si="10"/>
        <v>0</v>
      </c>
      <c r="J123" s="77">
        <f t="shared" si="11"/>
        <v>0</v>
      </c>
      <c r="K123" s="199"/>
      <c r="L123" s="7">
        <f t="shared" si="12"/>
        <v>0</v>
      </c>
      <c r="M123" s="83"/>
    </row>
    <row r="124" spans="1:13" hidden="1" x14ac:dyDescent="0.25">
      <c r="A124" s="70"/>
      <c r="B124" s="70" t="s">
        <v>215</v>
      </c>
      <c r="C124" s="195" t="s">
        <v>12</v>
      </c>
      <c r="D124" s="79"/>
      <c r="E124" s="204">
        <f>SUM('[1]Эл.энергия 1 кв.'!F124+'[1]Эл.энергия 2 кв.'!F124+'[1]Эл.энергия 3 кв. '!F124+'[1]Эл.энергия 4 кв. '!F124)</f>
        <v>0</v>
      </c>
      <c r="F124" s="204">
        <f>SUM('[1]Эл.энергия 1 кв.'!G124+'[1]Эл.энергия 2 кв.'!G124+'[1]Эл.энергия 3 кв. '!G124+'[1]Эл.энергия 4 кв. '!G124)</f>
        <v>0</v>
      </c>
      <c r="G124" s="205">
        <f t="shared" si="9"/>
        <v>0</v>
      </c>
      <c r="H124" s="199"/>
      <c r="I124" s="199">
        <f t="shared" si="10"/>
        <v>0</v>
      </c>
      <c r="J124" s="77">
        <f t="shared" si="11"/>
        <v>0</v>
      </c>
      <c r="K124" s="199"/>
      <c r="L124" s="7">
        <f t="shared" si="12"/>
        <v>0</v>
      </c>
      <c r="M124" s="83"/>
    </row>
    <row r="125" spans="1:13" hidden="1" x14ac:dyDescent="0.25">
      <c r="A125" s="70"/>
      <c r="B125" s="70" t="s">
        <v>145</v>
      </c>
      <c r="C125" s="195" t="s">
        <v>12</v>
      </c>
      <c r="D125" s="79"/>
      <c r="E125" s="204">
        <f>SUM('[1]Эл.энергия 1 кв.'!F125+'[1]Эл.энергия 2 кв.'!F125+'[1]Эл.энергия 3 кв. '!F125+'[1]Эл.энергия 4 кв. '!F125)</f>
        <v>0</v>
      </c>
      <c r="F125" s="204">
        <f>SUM('[1]Эл.энергия 1 кв.'!G125+'[1]Эл.энергия 2 кв.'!G125+'[1]Эл.энергия 3 кв. '!G125+'[1]Эл.энергия 4 кв. '!G125)</f>
        <v>0</v>
      </c>
      <c r="G125" s="205">
        <f t="shared" si="9"/>
        <v>0</v>
      </c>
      <c r="H125" s="199"/>
      <c r="I125" s="199">
        <f t="shared" si="10"/>
        <v>0</v>
      </c>
      <c r="J125" s="77">
        <f t="shared" si="11"/>
        <v>0</v>
      </c>
      <c r="K125" s="199"/>
      <c r="L125" s="7">
        <f t="shared" si="12"/>
        <v>0</v>
      </c>
      <c r="M125" s="83"/>
    </row>
    <row r="126" spans="1:13" x14ac:dyDescent="0.25">
      <c r="A126" s="70"/>
      <c r="B126" s="63" t="s">
        <v>25</v>
      </c>
      <c r="C126" s="195" t="s">
        <v>12</v>
      </c>
      <c r="D126" s="79"/>
      <c r="E126" s="204">
        <f>SUM('[1]Эл.энергия 1 кв.'!F126+'[1]Эл.энергия 2 кв.'!F126+'[1]Эл.энергия 3 кв. '!F126+'[1]Эл.энергия 4 кв. '!F126)</f>
        <v>158.505</v>
      </c>
      <c r="F126" s="204">
        <f>SUM('[1]Эл.энергия 1 кв.'!G126+'[1]Эл.энергия 2 кв.'!G126+'[1]Эл.энергия 3 кв. '!G126+'[1]Эл.энергия 4 кв. '!G126)</f>
        <v>63.513368200000002</v>
      </c>
      <c r="G126" s="205">
        <f t="shared" si="9"/>
        <v>63.513368200000002</v>
      </c>
      <c r="H126" s="199">
        <v>100</v>
      </c>
      <c r="I126" s="199">
        <f t="shared" si="10"/>
        <v>0</v>
      </c>
      <c r="J126" s="77">
        <f t="shared" si="11"/>
        <v>63.513368200000002</v>
      </c>
      <c r="K126" s="199"/>
      <c r="L126" s="7">
        <f t="shared" si="12"/>
        <v>63.513368200000002</v>
      </c>
      <c r="M126" s="83" t="s">
        <v>326</v>
      </c>
    </row>
    <row r="127" spans="1:13" x14ac:dyDescent="0.25">
      <c r="A127" s="70"/>
      <c r="B127" s="63" t="s">
        <v>13</v>
      </c>
      <c r="C127" s="195" t="s">
        <v>12</v>
      </c>
      <c r="D127" s="79"/>
      <c r="E127" s="204">
        <f>SUM('[1]Эл.энергия 1 кв.'!F127+'[1]Эл.энергия 2 кв.'!F127+'[1]Эл.энергия 3 кв. '!F127+'[1]Эл.энергия 4 кв. '!F127)</f>
        <v>27.844000000000001</v>
      </c>
      <c r="F127" s="204">
        <f>SUM('[1]Эл.энергия 1 кв.'!G127+'[1]Эл.энергия 2 кв.'!G127+'[1]Эл.энергия 3 кв. '!G127+'[1]Эл.энергия 4 кв. '!G127)</f>
        <v>9.9423297000000002</v>
      </c>
      <c r="G127" s="205">
        <f t="shared" si="9"/>
        <v>9.9423297000000002</v>
      </c>
      <c r="H127" s="199">
        <v>100</v>
      </c>
      <c r="I127" s="199">
        <f t="shared" si="10"/>
        <v>0</v>
      </c>
      <c r="J127" s="77">
        <f t="shared" si="11"/>
        <v>9.9423297000000002</v>
      </c>
      <c r="K127" s="199"/>
      <c r="L127" s="7">
        <f t="shared" si="12"/>
        <v>9.9423297000000002</v>
      </c>
      <c r="M127" s="83" t="s">
        <v>310</v>
      </c>
    </row>
    <row r="128" spans="1:13" x14ac:dyDescent="0.25">
      <c r="A128" s="70"/>
      <c r="B128" s="63" t="s">
        <v>104</v>
      </c>
      <c r="C128" s="195" t="s">
        <v>12</v>
      </c>
      <c r="D128" s="79"/>
      <c r="E128" s="204">
        <f>SUM('[1]Эл.энергия 1 кв.'!F128+'[1]Эл.энергия 2 кв.'!F128+'[1]Эл.энергия 3 кв. '!F128+'[1]Эл.энергия 4 кв. '!F128)</f>
        <v>2.3519999999999999</v>
      </c>
      <c r="F128" s="204">
        <f>SUM('[1]Эл.энергия 1 кв.'!G128+'[1]Эл.энергия 2 кв.'!G128+'[1]Эл.энергия 3 кв. '!G128+'[1]Эл.энергия 4 кв. '!G128)</f>
        <v>0.79521120000000001</v>
      </c>
      <c r="G128" s="205">
        <f t="shared" si="9"/>
        <v>0.79521120000000001</v>
      </c>
      <c r="H128" s="199">
        <v>100</v>
      </c>
      <c r="I128" s="199">
        <f t="shared" si="10"/>
        <v>0</v>
      </c>
      <c r="J128" s="77">
        <f t="shared" si="11"/>
        <v>0.79521120000000001</v>
      </c>
      <c r="K128" s="199"/>
      <c r="L128" s="7">
        <f t="shared" si="12"/>
        <v>0.79521120000000001</v>
      </c>
      <c r="M128" s="83"/>
    </row>
    <row r="129" spans="1:13" hidden="1" x14ac:dyDescent="0.25">
      <c r="A129" s="70"/>
      <c r="B129" s="63" t="s">
        <v>158</v>
      </c>
      <c r="C129" s="195" t="s">
        <v>12</v>
      </c>
      <c r="D129" s="79"/>
      <c r="E129" s="204">
        <f>SUM('[1]Эл.энергия 1 кв.'!F129+'[1]Эл.энергия 2 кв.'!F129+'[1]Эл.энергия 3 кв. '!F129+'[1]Эл.энергия 4 кв. '!F129)</f>
        <v>0</v>
      </c>
      <c r="F129" s="204">
        <f>SUM('[1]Эл.энергия 1 кв.'!G129+'[1]Эл.энергия 2 кв.'!G129+'[1]Эл.энергия 3 кв. '!G129+'[1]Эл.энергия 4 кв. '!G129)</f>
        <v>0</v>
      </c>
      <c r="G129" s="205">
        <f t="shared" si="9"/>
        <v>0</v>
      </c>
      <c r="H129" s="199"/>
      <c r="I129" s="199">
        <f t="shared" si="10"/>
        <v>0</v>
      </c>
      <c r="J129" s="77">
        <f t="shared" si="11"/>
        <v>0</v>
      </c>
      <c r="K129" s="199"/>
      <c r="L129" s="7">
        <f t="shared" si="12"/>
        <v>0</v>
      </c>
      <c r="M129" s="83"/>
    </row>
    <row r="130" spans="1:13" hidden="1" x14ac:dyDescent="0.25">
      <c r="A130" s="70"/>
      <c r="B130" s="70" t="s">
        <v>219</v>
      </c>
      <c r="C130" s="195" t="s">
        <v>12</v>
      </c>
      <c r="D130" s="79"/>
      <c r="E130" s="204">
        <f>SUM('[1]Эл.энергия 1 кв.'!F130+'[1]Эл.энергия 2 кв.'!F130+'[1]Эл.энергия 3 кв. '!F130+'[1]Эл.энергия 4 кв. '!F130)</f>
        <v>0</v>
      </c>
      <c r="F130" s="204">
        <f>SUM('[1]Эл.энергия 1 кв.'!G130+'[1]Эл.энергия 2 кв.'!G130+'[1]Эл.энергия 3 кв. '!G130+'[1]Эл.энергия 4 кв. '!G130)</f>
        <v>0</v>
      </c>
      <c r="G130" s="205">
        <f t="shared" si="9"/>
        <v>0</v>
      </c>
      <c r="H130" s="199">
        <v>0</v>
      </c>
      <c r="I130" s="199">
        <f t="shared" si="10"/>
        <v>0</v>
      </c>
      <c r="J130" s="77">
        <f t="shared" si="11"/>
        <v>0</v>
      </c>
      <c r="K130" s="199"/>
      <c r="L130" s="7">
        <f t="shared" si="12"/>
        <v>0</v>
      </c>
      <c r="M130" s="83"/>
    </row>
    <row r="131" spans="1:13" hidden="1" x14ac:dyDescent="0.25">
      <c r="A131" s="70"/>
      <c r="B131" s="70" t="s">
        <v>327</v>
      </c>
      <c r="C131" s="195" t="s">
        <v>12</v>
      </c>
      <c r="D131" s="79"/>
      <c r="E131" s="204">
        <f>SUM('[1]Эл.энергия 1 кв.'!F131+'[1]Эл.энергия 2 кв.'!F131+'[1]Эл.энергия 3 кв. '!F131+'[1]Эл.энергия 4 кв. '!F131)</f>
        <v>0</v>
      </c>
      <c r="F131" s="204">
        <f>SUM('[1]Эл.энергия 1 кв.'!G131+'[1]Эл.энергия 2 кв.'!G131+'[1]Эл.энергия 3 кв. '!G131+'[1]Эл.энергия 4 кв. '!G131)</f>
        <v>0</v>
      </c>
      <c r="G131" s="205">
        <f t="shared" si="9"/>
        <v>0</v>
      </c>
      <c r="H131" s="199"/>
      <c r="I131" s="199">
        <f t="shared" si="10"/>
        <v>0</v>
      </c>
      <c r="J131" s="77">
        <f t="shared" si="11"/>
        <v>0</v>
      </c>
      <c r="K131" s="199"/>
      <c r="L131" s="7">
        <f t="shared" si="12"/>
        <v>0</v>
      </c>
      <c r="M131" s="83"/>
    </row>
    <row r="132" spans="1:13" x14ac:dyDescent="0.25">
      <c r="A132" s="70"/>
      <c r="B132" s="70" t="s">
        <v>156</v>
      </c>
      <c r="C132" s="195" t="s">
        <v>12</v>
      </c>
      <c r="D132" s="79"/>
      <c r="E132" s="204">
        <f>SUM('[1]Эл.энергия 1 кв.'!F132+'[1]Эл.энергия 2 кв.'!F132+'[1]Эл.энергия 3 кв. '!F132+'[1]Эл.энергия 4 кв. '!F132)</f>
        <v>0.89200000000000002</v>
      </c>
      <c r="F132" s="204">
        <f>SUM('[1]Эл.энергия 1 кв.'!G132+'[1]Эл.энергия 2 кв.'!G132+'[1]Эл.энергия 3 кв. '!G132+'[1]Эл.энергия 4 кв. '!G132)</f>
        <v>0.50959960000000004</v>
      </c>
      <c r="G132" s="205">
        <f t="shared" si="9"/>
        <v>0.50959960000000004</v>
      </c>
      <c r="H132" s="199"/>
      <c r="I132" s="199">
        <f t="shared" si="10"/>
        <v>0</v>
      </c>
      <c r="J132" s="77">
        <f t="shared" si="11"/>
        <v>0.50959960000000004</v>
      </c>
      <c r="K132" s="199"/>
      <c r="L132" s="7">
        <f t="shared" si="12"/>
        <v>0.50959960000000004</v>
      </c>
      <c r="M132" s="83"/>
    </row>
    <row r="133" spans="1:13" x14ac:dyDescent="0.25">
      <c r="A133" s="70"/>
      <c r="B133" s="63" t="s">
        <v>159</v>
      </c>
      <c r="C133" s="195" t="s">
        <v>12</v>
      </c>
      <c r="D133" s="79"/>
      <c r="E133" s="204">
        <f>SUM('[1]Эл.энергия 1 кв.'!F133+'[1]Эл.энергия 2 кв.'!F133+'[1]Эл.энергия 3 кв. '!F133+'[1]Эл.энергия 4 кв. '!F133)</f>
        <v>2228.819</v>
      </c>
      <c r="F133" s="204">
        <f>SUM('[1]Эл.энергия 1 кв.'!G133+'[1]Эл.энергия 2 кв.'!G133+'[1]Эл.энергия 3 кв. '!G133+'[1]Эл.энергия 4 кв. '!G133)</f>
        <v>855.32307209999999</v>
      </c>
      <c r="G133" s="205">
        <f t="shared" si="9"/>
        <v>855.32307209999999</v>
      </c>
      <c r="H133" s="199">
        <v>100</v>
      </c>
      <c r="I133" s="199">
        <f t="shared" si="10"/>
        <v>0</v>
      </c>
      <c r="J133" s="77">
        <f t="shared" si="11"/>
        <v>855.32307209999999</v>
      </c>
      <c r="K133" s="199"/>
      <c r="L133" s="7">
        <f t="shared" si="12"/>
        <v>855.32307209999999</v>
      </c>
      <c r="M133" s="83" t="s">
        <v>328</v>
      </c>
    </row>
    <row r="134" spans="1:13" hidden="1" x14ac:dyDescent="0.25">
      <c r="A134" s="70"/>
      <c r="B134" s="63" t="s">
        <v>222</v>
      </c>
      <c r="C134" s="195" t="s">
        <v>12</v>
      </c>
      <c r="D134" s="79"/>
      <c r="E134" s="204">
        <f>SUM('[1]Эл.энергия 1 кв.'!F134+'[1]Эл.энергия 2 кв.'!F134+'[1]Эл.энергия 3 кв. '!F134+'[1]Эл.энергия 4 кв. '!F134)</f>
        <v>0</v>
      </c>
      <c r="F134" s="204">
        <f>SUM('[1]Эл.энергия 1 кв.'!G134+'[1]Эл.энергия 2 кв.'!G134+'[1]Эл.энергия 3 кв. '!G134+'[1]Эл.энергия 4 кв. '!G134)</f>
        <v>0</v>
      </c>
      <c r="G134" s="205">
        <f t="shared" si="9"/>
        <v>0</v>
      </c>
      <c r="H134" s="199"/>
      <c r="I134" s="199">
        <f t="shared" si="10"/>
        <v>0</v>
      </c>
      <c r="J134" s="77">
        <f t="shared" si="11"/>
        <v>0</v>
      </c>
      <c r="K134" s="199"/>
      <c r="L134" s="7">
        <f t="shared" si="12"/>
        <v>0</v>
      </c>
      <c r="M134" s="83"/>
    </row>
    <row r="135" spans="1:13" hidden="1" x14ac:dyDescent="0.25">
      <c r="A135" s="84">
        <v>7</v>
      </c>
      <c r="B135" s="85" t="s">
        <v>224</v>
      </c>
      <c r="C135" s="195" t="s">
        <v>12</v>
      </c>
      <c r="D135" s="86">
        <v>0</v>
      </c>
      <c r="E135" s="217">
        <v>0</v>
      </c>
      <c r="F135" s="217">
        <v>0</v>
      </c>
      <c r="G135" s="218"/>
      <c r="H135" s="199"/>
      <c r="I135" s="199"/>
      <c r="J135" s="199"/>
      <c r="K135" s="199"/>
      <c r="L135" s="83"/>
      <c r="M135" s="83"/>
    </row>
    <row r="136" spans="1:13" hidden="1" x14ac:dyDescent="0.25">
      <c r="A136" s="70"/>
      <c r="B136" s="63" t="s">
        <v>225</v>
      </c>
      <c r="C136" s="195" t="s">
        <v>12</v>
      </c>
      <c r="D136" s="86">
        <v>0</v>
      </c>
      <c r="E136" s="217">
        <v>0</v>
      </c>
      <c r="F136" s="217">
        <v>0</v>
      </c>
      <c r="G136" s="218"/>
      <c r="H136" s="199"/>
      <c r="I136" s="199"/>
      <c r="J136" s="199"/>
      <c r="K136" s="199"/>
      <c r="L136" s="83"/>
      <c r="M136" s="83"/>
    </row>
    <row r="137" spans="1:13" hidden="1" x14ac:dyDescent="0.25">
      <c r="A137" s="70" t="s">
        <v>226</v>
      </c>
      <c r="B137" s="63" t="s">
        <v>227</v>
      </c>
      <c r="C137" s="195" t="s">
        <v>12</v>
      </c>
      <c r="D137" s="86">
        <v>0</v>
      </c>
      <c r="E137" s="217">
        <v>0</v>
      </c>
      <c r="F137" s="217">
        <v>0</v>
      </c>
      <c r="G137" s="218"/>
      <c r="H137" s="199"/>
      <c r="I137" s="199"/>
      <c r="J137" s="199"/>
      <c r="K137" s="199"/>
      <c r="L137" s="83"/>
      <c r="M137" s="83"/>
    </row>
    <row r="138" spans="1:13" hidden="1" x14ac:dyDescent="0.25">
      <c r="A138" s="70" t="s">
        <v>228</v>
      </c>
      <c r="B138" s="63" t="s">
        <v>17</v>
      </c>
      <c r="C138" s="195" t="s">
        <v>12</v>
      </c>
      <c r="D138" s="86">
        <v>0</v>
      </c>
      <c r="E138" s="217">
        <v>0</v>
      </c>
      <c r="F138" s="217">
        <v>0</v>
      </c>
      <c r="G138" s="218"/>
      <c r="H138" s="199"/>
      <c r="I138" s="199"/>
      <c r="J138" s="199"/>
      <c r="K138" s="199"/>
      <c r="L138" s="83"/>
      <c r="M138" s="83"/>
    </row>
    <row r="139" spans="1:13" hidden="1" x14ac:dyDescent="0.25">
      <c r="A139" s="70" t="s">
        <v>229</v>
      </c>
      <c r="B139" s="63" t="s">
        <v>230</v>
      </c>
      <c r="C139" s="195" t="s">
        <v>12</v>
      </c>
      <c r="D139" s="86">
        <v>0</v>
      </c>
      <c r="E139" s="217">
        <v>0</v>
      </c>
      <c r="F139" s="217">
        <v>0</v>
      </c>
      <c r="G139" s="218"/>
      <c r="H139" s="199"/>
      <c r="I139" s="199"/>
      <c r="J139" s="199"/>
      <c r="K139" s="199"/>
      <c r="L139" s="83"/>
      <c r="M139" s="83"/>
    </row>
    <row r="140" spans="1:13" hidden="1" x14ac:dyDescent="0.25">
      <c r="A140" s="70" t="s">
        <v>231</v>
      </c>
      <c r="B140" s="63" t="s">
        <v>232</v>
      </c>
      <c r="C140" s="195" t="s">
        <v>12</v>
      </c>
      <c r="D140" s="86">
        <v>0</v>
      </c>
      <c r="E140" s="217">
        <v>0</v>
      </c>
      <c r="F140" s="217">
        <v>0</v>
      </c>
      <c r="G140" s="218"/>
      <c r="H140" s="199"/>
      <c r="I140" s="199"/>
      <c r="J140" s="199"/>
      <c r="K140" s="199"/>
      <c r="L140" s="83"/>
      <c r="M140" s="83"/>
    </row>
    <row r="141" spans="1:13" hidden="1" x14ac:dyDescent="0.25">
      <c r="A141" s="70" t="s">
        <v>233</v>
      </c>
      <c r="B141" s="63" t="s">
        <v>234</v>
      </c>
      <c r="C141" s="195" t="s">
        <v>12</v>
      </c>
      <c r="D141" s="86">
        <v>0</v>
      </c>
      <c r="E141" s="217">
        <v>0</v>
      </c>
      <c r="F141" s="217">
        <v>0</v>
      </c>
      <c r="G141" s="218"/>
      <c r="H141" s="199"/>
      <c r="I141" s="199"/>
      <c r="J141" s="199"/>
      <c r="K141" s="199"/>
      <c r="L141" s="83"/>
      <c r="M141" s="83"/>
    </row>
    <row r="142" spans="1:13" hidden="1" x14ac:dyDescent="0.25">
      <c r="A142" s="70" t="s">
        <v>235</v>
      </c>
      <c r="B142" s="63" t="s">
        <v>236</v>
      </c>
      <c r="C142" s="195" t="s">
        <v>12</v>
      </c>
      <c r="D142" s="86">
        <v>0</v>
      </c>
      <c r="E142" s="217">
        <v>0</v>
      </c>
      <c r="F142" s="217">
        <v>0</v>
      </c>
      <c r="G142" s="218"/>
      <c r="H142" s="199"/>
      <c r="I142" s="199"/>
      <c r="J142" s="199"/>
      <c r="K142" s="199"/>
      <c r="L142" s="83"/>
      <c r="M142" s="83"/>
    </row>
    <row r="143" spans="1:13" hidden="1" x14ac:dyDescent="0.25">
      <c r="A143" s="70" t="s">
        <v>237</v>
      </c>
      <c r="B143" s="63" t="s">
        <v>238</v>
      </c>
      <c r="C143" s="195" t="s">
        <v>12</v>
      </c>
      <c r="D143" s="86">
        <v>0</v>
      </c>
      <c r="E143" s="217">
        <v>0</v>
      </c>
      <c r="F143" s="217">
        <v>0</v>
      </c>
      <c r="G143" s="218"/>
      <c r="H143" s="199"/>
      <c r="I143" s="199"/>
      <c r="J143" s="199"/>
      <c r="K143" s="199"/>
      <c r="L143" s="83"/>
      <c r="M143" s="83"/>
    </row>
    <row r="144" spans="1:13" hidden="1" x14ac:dyDescent="0.25">
      <c r="A144" s="70"/>
      <c r="B144" s="63" t="s">
        <v>239</v>
      </c>
      <c r="C144" s="195" t="s">
        <v>12</v>
      </c>
      <c r="D144" s="86">
        <v>0</v>
      </c>
      <c r="E144" s="217">
        <v>0</v>
      </c>
      <c r="F144" s="217">
        <v>0</v>
      </c>
      <c r="G144" s="218"/>
      <c r="H144" s="199"/>
      <c r="I144" s="199"/>
      <c r="J144" s="199"/>
      <c r="K144" s="199"/>
      <c r="L144" s="83"/>
      <c r="M144" s="83"/>
    </row>
    <row r="145" spans="1:13" hidden="1" x14ac:dyDescent="0.25">
      <c r="A145" s="70"/>
      <c r="B145" s="63" t="s">
        <v>240</v>
      </c>
      <c r="C145" s="195" t="s">
        <v>12</v>
      </c>
      <c r="D145" s="86">
        <v>0</v>
      </c>
      <c r="E145" s="217">
        <v>0</v>
      </c>
      <c r="F145" s="217">
        <v>0</v>
      </c>
      <c r="G145" s="218"/>
      <c r="H145" s="199"/>
      <c r="I145" s="199"/>
      <c r="J145" s="199"/>
      <c r="K145" s="199"/>
      <c r="L145" s="83"/>
      <c r="M145" s="83"/>
    </row>
    <row r="146" spans="1:13" hidden="1" x14ac:dyDescent="0.25">
      <c r="A146" s="84">
        <v>8</v>
      </c>
      <c r="B146" s="85" t="s">
        <v>241</v>
      </c>
      <c r="C146" s="195" t="s">
        <v>12</v>
      </c>
      <c r="D146" s="86">
        <v>0</v>
      </c>
      <c r="E146" s="217">
        <v>0</v>
      </c>
      <c r="F146" s="217">
        <v>0</v>
      </c>
      <c r="G146" s="218"/>
      <c r="H146" s="199"/>
      <c r="I146" s="199"/>
      <c r="J146" s="199"/>
      <c r="K146" s="199"/>
      <c r="L146" s="83"/>
      <c r="M146" s="83"/>
    </row>
    <row r="147" spans="1:13" x14ac:dyDescent="0.25">
      <c r="A147" s="110" t="s">
        <v>31</v>
      </c>
      <c r="B147" s="62" t="s">
        <v>242</v>
      </c>
      <c r="C147" s="195" t="s">
        <v>12</v>
      </c>
      <c r="D147" s="219">
        <f>D19+D77</f>
        <v>4577.8438000000006</v>
      </c>
      <c r="E147" s="220">
        <f>E19+E77</f>
        <v>32537.470999999998</v>
      </c>
      <c r="F147" s="221">
        <f>F19+F77</f>
        <v>12340.017950600002</v>
      </c>
      <c r="G147" s="218">
        <f>G19+G77</f>
        <v>7762.1741506000008</v>
      </c>
      <c r="H147" s="199">
        <f>ROUND(F147/D147*100,1)-100</f>
        <v>169.60000000000002</v>
      </c>
      <c r="I147" s="222">
        <f>I19+I77</f>
        <v>190.69680999999997</v>
      </c>
      <c r="J147" s="222">
        <f>J19+J77</f>
        <v>7761.6135906</v>
      </c>
      <c r="K147" s="222">
        <f>K19+K77</f>
        <v>-190.13624999999999</v>
      </c>
      <c r="L147" s="222">
        <f>L19+L77</f>
        <v>6487.5492306000006</v>
      </c>
      <c r="M147" s="83"/>
    </row>
    <row r="148" spans="1:13" s="138" customFormat="1" x14ac:dyDescent="0.25">
      <c r="A148" s="70" t="s">
        <v>32</v>
      </c>
      <c r="B148" s="63" t="s">
        <v>33</v>
      </c>
      <c r="C148" s="195" t="s">
        <v>12</v>
      </c>
      <c r="D148" s="139">
        <f>D149-D147</f>
        <v>5.9061999999994441</v>
      </c>
      <c r="E148" s="65">
        <f>E149-E147</f>
        <v>-27366.233719999997</v>
      </c>
      <c r="F148" s="65">
        <f>F149-F147</f>
        <v>-10478.164950600003</v>
      </c>
      <c r="G148" s="202">
        <f>G149-G147</f>
        <v>-7762.1741506000008</v>
      </c>
      <c r="H148" s="83">
        <f>ROUND(F148/D148*100,1)</f>
        <v>-177409.6</v>
      </c>
      <c r="I148" s="83"/>
      <c r="J148" s="83"/>
      <c r="K148" s="83"/>
      <c r="L148" s="83"/>
      <c r="M148" s="223"/>
    </row>
    <row r="149" spans="1:13" x14ac:dyDescent="0.25">
      <c r="A149" s="110" t="s">
        <v>34</v>
      </c>
      <c r="B149" s="62" t="s">
        <v>243</v>
      </c>
      <c r="C149" s="195" t="s">
        <v>12</v>
      </c>
      <c r="D149" s="224">
        <v>4583.75</v>
      </c>
      <c r="E149" s="207">
        <f>SUM('[1]Эл.энергия 1 кв.'!F149+'[1]Эл.энергия 2 кв.'!F149+'[1]Эл.энергия 3 кв. '!F149+'[1]Эл.энергия 4 кв. '!F149)</f>
        <v>5171.2372799999994</v>
      </c>
      <c r="F149" s="207">
        <f>SUM('[1]Эл.энергия 1 кв.'!G149+'[1]Эл.энергия 2 кв.'!G149+'[1]Эл.энергия 3 кв. '!G149+'[1]Эл.энергия 4 кв. '!G149)</f>
        <v>1861.8530000000001</v>
      </c>
      <c r="G149" s="225"/>
      <c r="H149" s="83">
        <f>ROUND(F149/D149*100,1)</f>
        <v>40.6</v>
      </c>
      <c r="I149" s="83"/>
      <c r="J149" s="83"/>
      <c r="K149" s="83"/>
      <c r="L149" s="83"/>
      <c r="M149" s="83"/>
    </row>
    <row r="150" spans="1:13" x14ac:dyDescent="0.25">
      <c r="A150" s="70" t="s">
        <v>35</v>
      </c>
      <c r="B150" s="63" t="s">
        <v>244</v>
      </c>
      <c r="C150" s="71" t="s">
        <v>329</v>
      </c>
      <c r="D150" s="86">
        <v>1232190</v>
      </c>
      <c r="E150" s="221">
        <f>'[1]Эл.энергия 1 кв.'!F150+'[1]Эл.энергия 2 кв.'!F150+'[1]Эл.энергия 3 кв. '!F150+'[1]Эл.энергия 4 кв. '!F150</f>
        <v>3340482</v>
      </c>
      <c r="F150" s="221">
        <f>'[1]Эл.энергия 1 кв.'!G150+'[1]Эл.энергия 2 кв.'!G150+'[1]Эл.энергия 3 кв. '!G150+'[1]Эл.энергия 4 кв. '!G150</f>
        <v>1248450.3500000001</v>
      </c>
      <c r="G150" s="225"/>
      <c r="H150" s="83">
        <f>ROUND(F150/D150*100,1)</f>
        <v>101.3</v>
      </c>
      <c r="I150" s="83"/>
      <c r="J150" s="83"/>
      <c r="K150" s="83"/>
      <c r="L150" s="83"/>
      <c r="M150" s="83"/>
    </row>
    <row r="151" spans="1:13" x14ac:dyDescent="0.25">
      <c r="A151" s="70"/>
      <c r="B151" s="63" t="s">
        <v>246</v>
      </c>
      <c r="C151" s="71" t="s">
        <v>329</v>
      </c>
      <c r="D151" s="86">
        <v>1232190</v>
      </c>
      <c r="E151" s="221">
        <f>'[1]Эл.энергия 1 кв.'!F151+'[1]Эл.энергия 2 кв.'!F151+'[1]Эл.энергия 3 кв. '!F151+'[1]Эл.энергия 4 кв. '!F151</f>
        <v>1248450.3500000001</v>
      </c>
      <c r="F151" s="221">
        <f>'[1]Эл.энергия 1 кв.'!G151+'[1]Эл.энергия 2 кв.'!G151+'[1]Эл.энергия 3 кв. '!G151+'[1]Эл.энергия 4 кв. '!G151</f>
        <v>1248450.3500000001</v>
      </c>
      <c r="G151" s="225"/>
      <c r="H151" s="83">
        <f>ROUND(F151/D151*100,1)</f>
        <v>101.3</v>
      </c>
      <c r="I151" s="83"/>
      <c r="J151" s="83"/>
      <c r="K151" s="83"/>
      <c r="L151" s="83"/>
      <c r="M151" s="83"/>
    </row>
    <row r="152" spans="1:13" s="138" customFormat="1" hidden="1" x14ac:dyDescent="0.25">
      <c r="A152" s="70" t="s">
        <v>36</v>
      </c>
      <c r="B152" s="63" t="s">
        <v>247</v>
      </c>
      <c r="C152" s="71" t="s">
        <v>38</v>
      </c>
      <c r="D152" s="79">
        <v>0</v>
      </c>
      <c r="E152" s="206"/>
      <c r="F152" s="226">
        <v>0</v>
      </c>
      <c r="G152" s="227"/>
      <c r="H152" s="83"/>
      <c r="I152" s="83"/>
      <c r="J152" s="83"/>
      <c r="K152" s="83"/>
      <c r="L152" s="83"/>
      <c r="M152" s="223"/>
    </row>
    <row r="153" spans="1:13" ht="15.75" thickBot="1" x14ac:dyDescent="0.3">
      <c r="A153" s="228"/>
      <c r="B153" s="229" t="s">
        <v>37</v>
      </c>
      <c r="C153" s="230" t="s">
        <v>38</v>
      </c>
      <c r="D153" s="231">
        <f>D149/D151*1000</f>
        <v>3.720002597002086</v>
      </c>
      <c r="E153" s="231">
        <f>E149/E150*1000</f>
        <v>1.5480512333250109</v>
      </c>
      <c r="F153" s="232">
        <f>F149/F151*1000</f>
        <v>1.4913312331563686</v>
      </c>
      <c r="G153" s="233"/>
      <c r="H153" s="129"/>
      <c r="I153" s="129"/>
      <c r="J153" s="129"/>
      <c r="K153" s="129"/>
      <c r="L153" s="129"/>
      <c r="M153" s="129"/>
    </row>
    <row r="154" spans="1:13" x14ac:dyDescent="0.25">
      <c r="A154" s="130"/>
      <c r="B154" s="130" t="s">
        <v>39</v>
      </c>
      <c r="C154" s="131"/>
      <c r="D154" s="234"/>
      <c r="E154" s="235"/>
      <c r="F154" s="236"/>
      <c r="G154" s="194"/>
      <c r="H154" s="68"/>
      <c r="I154" s="68"/>
      <c r="J154" s="68"/>
      <c r="K154" s="68"/>
      <c r="L154" s="68"/>
      <c r="M154" s="69"/>
    </row>
    <row r="155" spans="1:13" x14ac:dyDescent="0.25">
      <c r="A155" s="85">
        <v>9</v>
      </c>
      <c r="B155" s="85" t="s">
        <v>249</v>
      </c>
      <c r="C155" s="71" t="s">
        <v>330</v>
      </c>
      <c r="D155" s="237">
        <f>D157+D158</f>
        <v>3.84</v>
      </c>
      <c r="E155" s="238"/>
      <c r="F155" s="237">
        <f>F157+F158</f>
        <v>3.84</v>
      </c>
      <c r="G155" s="239"/>
      <c r="H155" s="240"/>
      <c r="I155" s="240"/>
      <c r="J155" s="240"/>
      <c r="K155" s="240"/>
      <c r="L155" s="240"/>
      <c r="M155" s="83"/>
    </row>
    <row r="156" spans="1:13" x14ac:dyDescent="0.25">
      <c r="A156" s="63"/>
      <c r="B156" s="63" t="s">
        <v>250</v>
      </c>
      <c r="C156" s="71"/>
      <c r="D156" s="139"/>
      <c r="E156" s="241"/>
      <c r="F156" s="242"/>
      <c r="G156" s="243"/>
      <c r="H156" s="240"/>
      <c r="I156" s="240"/>
      <c r="J156" s="240"/>
      <c r="K156" s="240"/>
      <c r="L156" s="240"/>
      <c r="M156" s="83"/>
    </row>
    <row r="157" spans="1:13" x14ac:dyDescent="0.25">
      <c r="A157" s="144" t="s">
        <v>251</v>
      </c>
      <c r="B157" s="63" t="s">
        <v>252</v>
      </c>
      <c r="C157" s="71" t="s">
        <v>330</v>
      </c>
      <c r="D157" s="139">
        <v>3.5</v>
      </c>
      <c r="E157" s="244"/>
      <c r="F157" s="139">
        <v>3.5</v>
      </c>
      <c r="G157" s="245"/>
      <c r="H157" s="240"/>
      <c r="I157" s="240"/>
      <c r="J157" s="240"/>
      <c r="K157" s="240"/>
      <c r="L157" s="240"/>
      <c r="M157" s="83"/>
    </row>
    <row r="158" spans="1:13" x14ac:dyDescent="0.25">
      <c r="A158" s="146" t="s">
        <v>253</v>
      </c>
      <c r="B158" s="63" t="s">
        <v>254</v>
      </c>
      <c r="C158" s="71" t="s">
        <v>330</v>
      </c>
      <c r="D158" s="139">
        <v>0.34</v>
      </c>
      <c r="E158" s="244"/>
      <c r="F158" s="139">
        <v>0.34</v>
      </c>
      <c r="G158" s="245"/>
      <c r="H158" s="240"/>
      <c r="I158" s="240"/>
      <c r="J158" s="240"/>
      <c r="K158" s="240"/>
      <c r="L158" s="240"/>
      <c r="M158" s="83"/>
    </row>
    <row r="159" spans="1:13" x14ac:dyDescent="0.25">
      <c r="A159" s="85">
        <v>10</v>
      </c>
      <c r="B159" s="85" t="s">
        <v>255</v>
      </c>
      <c r="C159" s="71" t="s">
        <v>38</v>
      </c>
      <c r="D159" s="237">
        <f>(D81+D32)/12/D155*1000</f>
        <v>61356.770833333328</v>
      </c>
      <c r="E159" s="246"/>
      <c r="F159" s="114">
        <f>(F81+F32)/12/F155*1000</f>
        <v>86282.302979600703</v>
      </c>
      <c r="G159" s="247"/>
      <c r="H159" s="240"/>
      <c r="I159" s="240"/>
      <c r="J159" s="240"/>
      <c r="K159" s="240"/>
      <c r="L159" s="240"/>
      <c r="M159" s="83"/>
    </row>
    <row r="160" spans="1:13" x14ac:dyDescent="0.25">
      <c r="A160" s="63"/>
      <c r="B160" s="63" t="s">
        <v>225</v>
      </c>
      <c r="C160" s="71"/>
      <c r="D160" s="114"/>
      <c r="E160" s="248"/>
      <c r="F160" s="249"/>
      <c r="G160" s="250"/>
      <c r="H160" s="240"/>
      <c r="I160" s="240"/>
      <c r="J160" s="240"/>
      <c r="K160" s="240"/>
      <c r="L160" s="240"/>
      <c r="M160" s="83"/>
    </row>
    <row r="161" spans="1:18" x14ac:dyDescent="0.25">
      <c r="A161" s="63" t="s">
        <v>256</v>
      </c>
      <c r="B161" s="63" t="s">
        <v>252</v>
      </c>
      <c r="C161" s="71" t="s">
        <v>38</v>
      </c>
      <c r="D161" s="114">
        <f>D32/D157/12*1000</f>
        <v>61099.999999999993</v>
      </c>
      <c r="E161" s="147"/>
      <c r="F161" s="79">
        <f>F32/12/F157*1000</f>
        <v>81490.884761904759</v>
      </c>
      <c r="G161" s="251"/>
      <c r="H161" s="240"/>
      <c r="I161" s="240"/>
      <c r="J161" s="240"/>
      <c r="K161" s="240"/>
      <c r="L161" s="240"/>
      <c r="M161" s="83"/>
    </row>
    <row r="162" spans="1:18" ht="15.75" thickBot="1" x14ac:dyDescent="0.3">
      <c r="A162" s="252" t="s">
        <v>257</v>
      </c>
      <c r="B162" s="252" t="s">
        <v>254</v>
      </c>
      <c r="C162" s="162" t="s">
        <v>38</v>
      </c>
      <c r="D162" s="253">
        <f>D81/D158/12*1000</f>
        <v>64000</v>
      </c>
      <c r="E162" s="254"/>
      <c r="F162" s="255">
        <f>F81/12/F158*1000</f>
        <v>135605.72580882354</v>
      </c>
      <c r="G162" s="256"/>
      <c r="H162" s="257"/>
      <c r="I162" s="257"/>
      <c r="J162" s="257"/>
      <c r="K162" s="257"/>
      <c r="L162" s="257"/>
      <c r="M162" s="169"/>
    </row>
    <row r="163" spans="1:18" ht="15.75" hidden="1" thickTop="1" x14ac:dyDescent="0.25">
      <c r="A163" s="258">
        <v>11</v>
      </c>
      <c r="B163" s="258" t="s">
        <v>258</v>
      </c>
      <c r="C163" s="131" t="s">
        <v>38</v>
      </c>
      <c r="D163" s="132"/>
      <c r="E163" s="259"/>
      <c r="F163" s="260"/>
      <c r="G163" s="194"/>
      <c r="H163" s="68"/>
      <c r="I163" s="68"/>
      <c r="J163" s="68"/>
      <c r="K163" s="68"/>
      <c r="L163" s="68"/>
      <c r="M163" s="69"/>
    </row>
    <row r="164" spans="1:18" ht="15.75" hidden="1" thickTop="1" x14ac:dyDescent="0.25">
      <c r="A164" s="63"/>
      <c r="B164" s="63" t="s">
        <v>21</v>
      </c>
      <c r="C164" s="71"/>
      <c r="D164" s="79"/>
      <c r="E164" s="261"/>
      <c r="F164" s="262"/>
      <c r="G164" s="263"/>
      <c r="H164" s="240"/>
      <c r="I164" s="240"/>
      <c r="J164" s="240"/>
      <c r="K164" s="240"/>
      <c r="L164" s="240"/>
      <c r="M164" s="83"/>
    </row>
    <row r="165" spans="1:18" ht="15.75" hidden="1" thickTop="1" x14ac:dyDescent="0.25">
      <c r="A165" s="85">
        <v>12</v>
      </c>
      <c r="B165" s="85" t="s">
        <v>259</v>
      </c>
      <c r="C165" s="71" t="s">
        <v>38</v>
      </c>
      <c r="D165" s="79"/>
      <c r="E165" s="261"/>
      <c r="F165" s="262"/>
      <c r="G165" s="263"/>
      <c r="H165" s="240"/>
      <c r="I165" s="240"/>
      <c r="J165" s="240"/>
      <c r="K165" s="240"/>
      <c r="L165" s="240"/>
      <c r="M165" s="83"/>
    </row>
    <row r="166" spans="1:18" ht="15.75" hidden="1" thickTop="1" x14ac:dyDescent="0.25">
      <c r="A166" s="63"/>
      <c r="B166" s="63" t="s">
        <v>260</v>
      </c>
      <c r="C166" s="71" t="s">
        <v>38</v>
      </c>
      <c r="D166" s="79"/>
      <c r="E166" s="261"/>
      <c r="F166" s="262"/>
      <c r="G166" s="263"/>
      <c r="H166" s="240"/>
      <c r="I166" s="240"/>
      <c r="J166" s="240"/>
      <c r="K166" s="240"/>
      <c r="L166" s="240"/>
      <c r="M166" s="83"/>
    </row>
    <row r="167" spans="1:18" ht="15.75" hidden="1" thickTop="1" x14ac:dyDescent="0.25">
      <c r="A167" s="85">
        <v>13</v>
      </c>
      <c r="B167" s="85" t="s">
        <v>261</v>
      </c>
      <c r="C167" s="71"/>
      <c r="D167" s="86"/>
      <c r="E167" s="86"/>
      <c r="F167" s="86"/>
      <c r="G167" s="86"/>
      <c r="H167" s="86"/>
      <c r="I167" s="264"/>
      <c r="J167" s="264"/>
      <c r="K167" s="264"/>
      <c r="L167" s="264"/>
      <c r="M167" s="83"/>
    </row>
    <row r="168" spans="1:18" ht="15.75" hidden="1" thickTop="1" x14ac:dyDescent="0.25">
      <c r="A168" s="63"/>
      <c r="B168" s="63" t="s">
        <v>262</v>
      </c>
      <c r="C168" s="71" t="s">
        <v>38</v>
      </c>
      <c r="D168" s="64"/>
      <c r="E168" s="64"/>
      <c r="F168" s="265"/>
      <c r="G168" s="266"/>
      <c r="H168" s="240"/>
      <c r="I168" s="240"/>
      <c r="J168" s="240"/>
      <c r="K168" s="240"/>
      <c r="L168" s="240"/>
      <c r="M168" s="83"/>
    </row>
    <row r="169" spans="1:18" ht="15.75" hidden="1" thickTop="1" x14ac:dyDescent="0.25">
      <c r="A169" s="63"/>
      <c r="B169" s="63" t="s">
        <v>22</v>
      </c>
      <c r="C169" s="71" t="s">
        <v>38</v>
      </c>
      <c r="D169" s="79"/>
      <c r="E169" s="261"/>
      <c r="F169" s="262"/>
      <c r="G169" s="263"/>
      <c r="H169" s="240"/>
      <c r="I169" s="240"/>
      <c r="J169" s="240"/>
      <c r="K169" s="240"/>
      <c r="L169" s="240"/>
      <c r="M169" s="83"/>
    </row>
    <row r="170" spans="1:18" ht="15.75" hidden="1" thickTop="1" x14ac:dyDescent="0.25">
      <c r="A170" s="63" t="s">
        <v>263</v>
      </c>
      <c r="B170" s="63" t="s">
        <v>264</v>
      </c>
      <c r="C170" s="71" t="s">
        <v>38</v>
      </c>
      <c r="D170" s="79">
        <v>0</v>
      </c>
      <c r="E170" s="204">
        <f>E37</f>
        <v>0</v>
      </c>
      <c r="F170" s="267">
        <f>F37</f>
        <v>0</v>
      </c>
      <c r="G170" s="268"/>
      <c r="H170" s="240"/>
      <c r="I170" s="240"/>
      <c r="J170" s="240"/>
      <c r="K170" s="240"/>
      <c r="L170" s="240"/>
      <c r="M170" s="83"/>
    </row>
    <row r="171" spans="1:18" ht="15.75" hidden="1" thickTop="1" x14ac:dyDescent="0.25">
      <c r="A171" s="63" t="s">
        <v>265</v>
      </c>
      <c r="B171" s="63" t="s">
        <v>16</v>
      </c>
      <c r="C171" s="71" t="s">
        <v>38</v>
      </c>
      <c r="D171" s="79">
        <f>D170*0.27129</f>
        <v>0</v>
      </c>
      <c r="E171" s="79">
        <f>E170*0.27129</f>
        <v>0</v>
      </c>
      <c r="F171" s="79">
        <f>F170*0.27129</f>
        <v>0</v>
      </c>
      <c r="G171" s="268"/>
      <c r="H171" s="240"/>
      <c r="I171" s="240"/>
      <c r="J171" s="240"/>
      <c r="K171" s="240"/>
      <c r="L171" s="240"/>
      <c r="M171" s="83"/>
    </row>
    <row r="172" spans="1:18" ht="15.75" hidden="1" thickTop="1" x14ac:dyDescent="0.25">
      <c r="A172" s="63" t="s">
        <v>266</v>
      </c>
      <c r="B172" s="63" t="s">
        <v>17</v>
      </c>
      <c r="C172" s="71" t="s">
        <v>331</v>
      </c>
      <c r="D172" s="79">
        <f>D171*0.15</f>
        <v>0</v>
      </c>
      <c r="E172" s="79">
        <f>E171*0.27129</f>
        <v>0</v>
      </c>
      <c r="F172" s="79">
        <f>F171*0.15</f>
        <v>0</v>
      </c>
      <c r="G172" s="268"/>
      <c r="H172" s="240"/>
      <c r="I172" s="240"/>
      <c r="J172" s="240"/>
      <c r="K172" s="240"/>
      <c r="L172" s="240"/>
      <c r="M172" s="83"/>
    </row>
    <row r="173" spans="1:18" ht="16.5" hidden="1" thickTop="1" thickBot="1" x14ac:dyDescent="0.3">
      <c r="A173" s="85">
        <v>14</v>
      </c>
      <c r="B173" s="269" t="s">
        <v>267</v>
      </c>
      <c r="C173" s="270" t="s">
        <v>245</v>
      </c>
      <c r="D173" s="271"/>
      <c r="E173" s="272"/>
      <c r="F173" s="273"/>
      <c r="G173" s="274"/>
      <c r="H173" s="275"/>
      <c r="I173" s="275"/>
      <c r="J173" s="275"/>
      <c r="K173" s="275"/>
      <c r="L173" s="275"/>
      <c r="M173" s="129"/>
    </row>
    <row r="174" spans="1:18" ht="15.75" thickTop="1" x14ac:dyDescent="0.25">
      <c r="A174" s="276"/>
      <c r="B174" s="276"/>
      <c r="C174" s="35"/>
      <c r="D174" s="182"/>
      <c r="E174" s="277"/>
      <c r="F174" s="266"/>
      <c r="H174" s="173"/>
      <c r="I174" s="173"/>
      <c r="J174" s="173"/>
      <c r="K174" s="173"/>
      <c r="L174" s="173"/>
      <c r="M174" s="173"/>
      <c r="N174" s="173"/>
      <c r="O174" s="173"/>
      <c r="P174" s="173"/>
      <c r="R174" s="173"/>
    </row>
    <row r="175" spans="1:18" hidden="1" x14ac:dyDescent="0.25">
      <c r="B175" s="40"/>
      <c r="C175" s="278"/>
      <c r="D175" s="278"/>
      <c r="E175" s="279"/>
      <c r="F175" s="279"/>
      <c r="G175" s="280"/>
      <c r="H175" s="173"/>
      <c r="I175" s="173"/>
      <c r="J175" s="173"/>
      <c r="K175" s="173"/>
      <c r="L175" s="173"/>
      <c r="M175" s="173"/>
      <c r="N175" s="173"/>
      <c r="O175" s="173"/>
      <c r="P175" s="173"/>
      <c r="R175" s="173"/>
    </row>
    <row r="176" spans="1:18" hidden="1" x14ac:dyDescent="0.25">
      <c r="B176" s="278" t="s">
        <v>332</v>
      </c>
      <c r="C176" s="281"/>
      <c r="D176" s="281"/>
      <c r="E176" s="282" t="s">
        <v>271</v>
      </c>
      <c r="F176" s="282"/>
      <c r="G176" s="283"/>
      <c r="I176" s="173"/>
      <c r="J176" s="173"/>
      <c r="K176" s="173"/>
      <c r="L176" s="173"/>
      <c r="M176" s="173"/>
      <c r="N176" s="173"/>
      <c r="O176" s="173"/>
      <c r="P176" s="173"/>
      <c r="R176" s="173"/>
    </row>
    <row r="177" spans="2:18" hidden="1" x14ac:dyDescent="0.25">
      <c r="B177" s="281" t="s">
        <v>333</v>
      </c>
      <c r="C177" s="281"/>
      <c r="D177" s="281"/>
      <c r="E177" s="284"/>
      <c r="F177" s="284"/>
      <c r="G177" s="285" t="s">
        <v>271</v>
      </c>
      <c r="H177" s="171"/>
      <c r="I177" s="173"/>
      <c r="J177" s="173"/>
      <c r="K177" s="173"/>
      <c r="L177" s="173"/>
      <c r="M177" s="173"/>
      <c r="N177" s="173"/>
      <c r="O177" s="173"/>
      <c r="P177" s="173"/>
      <c r="R177" s="173"/>
    </row>
    <row r="178" spans="2:18" hidden="1" x14ac:dyDescent="0.25">
      <c r="B178" s="281"/>
      <c r="C178" s="281"/>
      <c r="D178" s="281"/>
      <c r="E178" s="284"/>
      <c r="F178" s="284"/>
      <c r="G178" s="285"/>
      <c r="H178" s="171"/>
      <c r="I178" s="173"/>
      <c r="J178" s="173"/>
      <c r="K178" s="173"/>
      <c r="L178" s="173"/>
      <c r="M178" s="173"/>
      <c r="N178" s="173"/>
      <c r="O178" s="173"/>
      <c r="P178" s="173"/>
      <c r="R178" s="173"/>
    </row>
    <row r="179" spans="2:18" hidden="1" x14ac:dyDescent="0.25">
      <c r="B179" s="278" t="s">
        <v>334</v>
      </c>
      <c r="C179" s="278"/>
      <c r="D179" s="278"/>
      <c r="E179" s="284"/>
      <c r="F179" s="284"/>
      <c r="G179" s="286"/>
      <c r="H179" s="287"/>
    </row>
    <row r="180" spans="2:18" hidden="1" x14ac:dyDescent="0.25">
      <c r="B180" s="288" t="s">
        <v>50</v>
      </c>
      <c r="C180" s="40"/>
      <c r="D180" s="277"/>
      <c r="E180" s="277"/>
      <c r="F180" s="266"/>
      <c r="G180" s="285" t="s">
        <v>42</v>
      </c>
    </row>
    <row r="181" spans="2:18" hidden="1" x14ac:dyDescent="0.25">
      <c r="B181" s="40"/>
      <c r="C181" s="40"/>
      <c r="D181" s="277"/>
      <c r="E181" s="277"/>
      <c r="F181" s="266"/>
    </row>
    <row r="182" spans="2:18" hidden="1" x14ac:dyDescent="0.25">
      <c r="C182" s="40"/>
      <c r="D182" s="277"/>
      <c r="E182" s="277"/>
      <c r="F182" s="266"/>
    </row>
    <row r="183" spans="2:18" hidden="1" x14ac:dyDescent="0.25"/>
    <row r="184" spans="2:18" ht="12" hidden="1" customHeight="1" x14ac:dyDescent="0.25"/>
    <row r="185" spans="2:18" hidden="1" x14ac:dyDescent="0.25"/>
    <row r="186" spans="2:18" hidden="1" x14ac:dyDescent="0.25"/>
    <row r="187" spans="2:18" hidden="1" x14ac:dyDescent="0.25"/>
    <row r="188" spans="2:18" hidden="1" x14ac:dyDescent="0.25"/>
    <row r="189" spans="2:18" ht="15.75" hidden="1" x14ac:dyDescent="0.25">
      <c r="B189" s="289" t="s">
        <v>335</v>
      </c>
      <c r="C189" s="40"/>
      <c r="D189" s="290"/>
      <c r="E189" s="290"/>
      <c r="F189" s="176"/>
      <c r="G189" s="176"/>
    </row>
    <row r="190" spans="2:18" hidden="1" x14ac:dyDescent="0.25">
      <c r="B190" s="289" t="s">
        <v>336</v>
      </c>
    </row>
    <row r="191" spans="2:18" hidden="1" x14ac:dyDescent="0.25"/>
    <row r="193" spans="2:7" x14ac:dyDescent="0.25">
      <c r="B193" s="171" t="s">
        <v>337</v>
      </c>
      <c r="C193" s="171"/>
      <c r="D193" s="291"/>
      <c r="E193" s="291"/>
      <c r="F193" s="285"/>
      <c r="G193" s="285"/>
    </row>
    <row r="194" spans="2:7" x14ac:dyDescent="0.25">
      <c r="B194" s="171" t="s">
        <v>338</v>
      </c>
      <c r="C194" s="171"/>
      <c r="D194" s="291"/>
      <c r="E194" s="291"/>
      <c r="F194" s="285" t="s">
        <v>271</v>
      </c>
      <c r="G194" s="285"/>
    </row>
    <row r="195" spans="2:7" x14ac:dyDescent="0.25">
      <c r="B195" s="171"/>
      <c r="C195" s="171"/>
      <c r="D195" s="291"/>
      <c r="E195" s="291"/>
      <c r="F195" s="285"/>
      <c r="G195" s="285"/>
    </row>
    <row r="196" spans="2:7" x14ac:dyDescent="0.25">
      <c r="B196" s="171" t="s">
        <v>272</v>
      </c>
      <c r="C196" s="171"/>
      <c r="D196" s="291"/>
      <c r="E196" s="291"/>
      <c r="F196" s="285"/>
      <c r="G196" s="285"/>
    </row>
    <row r="197" spans="2:7" x14ac:dyDescent="0.25">
      <c r="B197" s="171" t="s">
        <v>273</v>
      </c>
      <c r="C197" s="171"/>
      <c r="D197" s="291"/>
      <c r="E197" s="291"/>
      <c r="F197" s="285" t="s">
        <v>42</v>
      </c>
      <c r="G197" s="285"/>
    </row>
    <row r="209" spans="2:2" x14ac:dyDescent="0.25">
      <c r="B209" s="289" t="s">
        <v>51</v>
      </c>
    </row>
    <row r="210" spans="2:2" x14ac:dyDescent="0.25">
      <c r="B210" s="289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93"/>
  <sheetViews>
    <sheetView topLeftCell="C1" workbookViewId="0">
      <selection activeCell="S36" sqref="S36"/>
    </sheetView>
  </sheetViews>
  <sheetFormatPr defaultRowHeight="15" x14ac:dyDescent="0.25"/>
  <cols>
    <col min="1" max="1" width="4.7109375" customWidth="1"/>
    <col min="2" max="2" width="39.42578125" customWidth="1"/>
    <col min="3" max="3" width="7.140625" customWidth="1"/>
    <col min="4" max="4" width="9.7109375" style="19" customWidth="1"/>
    <col min="5" max="5" width="13.140625" hidden="1" customWidth="1"/>
    <col min="6" max="6" width="14" style="21" customWidth="1"/>
    <col min="7" max="7" width="11" style="21" customWidth="1"/>
    <col min="8" max="8" width="9.140625" customWidth="1"/>
    <col min="9" max="9" width="10.85546875" customWidth="1"/>
    <col min="10" max="10" width="11.140625" customWidth="1"/>
    <col min="11" max="11" width="9.5703125" customWidth="1"/>
    <col min="12" max="12" width="10.42578125" hidden="1" customWidth="1"/>
    <col min="13" max="13" width="53.7109375" hidden="1" customWidth="1"/>
    <col min="257" max="257" width="4.7109375" customWidth="1"/>
    <col min="258" max="258" width="39.42578125" customWidth="1"/>
    <col min="259" max="259" width="7.140625" customWidth="1"/>
    <col min="260" max="260" width="9.7109375" customWidth="1"/>
    <col min="261" max="261" width="0" hidden="1" customWidth="1"/>
    <col min="262" max="262" width="14" customWidth="1"/>
    <col min="263" max="263" width="11" customWidth="1"/>
    <col min="264" max="264" width="9.140625" customWidth="1"/>
    <col min="265" max="265" width="10.85546875" customWidth="1"/>
    <col min="266" max="266" width="11.140625" customWidth="1"/>
    <col min="267" max="267" width="9.5703125" customWidth="1"/>
    <col min="268" max="268" width="0" hidden="1" customWidth="1"/>
    <col min="269" max="269" width="53.7109375" customWidth="1"/>
    <col min="513" max="513" width="4.7109375" customWidth="1"/>
    <col min="514" max="514" width="39.42578125" customWidth="1"/>
    <col min="515" max="515" width="7.140625" customWidth="1"/>
    <col min="516" max="516" width="9.7109375" customWidth="1"/>
    <col min="517" max="517" width="0" hidden="1" customWidth="1"/>
    <col min="518" max="518" width="14" customWidth="1"/>
    <col min="519" max="519" width="11" customWidth="1"/>
    <col min="520" max="520" width="9.140625" customWidth="1"/>
    <col min="521" max="521" width="10.85546875" customWidth="1"/>
    <col min="522" max="522" width="11.140625" customWidth="1"/>
    <col min="523" max="523" width="9.5703125" customWidth="1"/>
    <col min="524" max="524" width="0" hidden="1" customWidth="1"/>
    <col min="525" max="525" width="53.7109375" customWidth="1"/>
    <col min="769" max="769" width="4.7109375" customWidth="1"/>
    <col min="770" max="770" width="39.42578125" customWidth="1"/>
    <col min="771" max="771" width="7.140625" customWidth="1"/>
    <col min="772" max="772" width="9.7109375" customWidth="1"/>
    <col min="773" max="773" width="0" hidden="1" customWidth="1"/>
    <col min="774" max="774" width="14" customWidth="1"/>
    <col min="775" max="775" width="11" customWidth="1"/>
    <col min="776" max="776" width="9.140625" customWidth="1"/>
    <col min="777" max="777" width="10.85546875" customWidth="1"/>
    <col min="778" max="778" width="11.140625" customWidth="1"/>
    <col min="779" max="779" width="9.5703125" customWidth="1"/>
    <col min="780" max="780" width="0" hidden="1" customWidth="1"/>
    <col min="781" max="781" width="53.7109375" customWidth="1"/>
    <col min="1025" max="1025" width="4.7109375" customWidth="1"/>
    <col min="1026" max="1026" width="39.42578125" customWidth="1"/>
    <col min="1027" max="1027" width="7.140625" customWidth="1"/>
    <col min="1028" max="1028" width="9.7109375" customWidth="1"/>
    <col min="1029" max="1029" width="0" hidden="1" customWidth="1"/>
    <col min="1030" max="1030" width="14" customWidth="1"/>
    <col min="1031" max="1031" width="11" customWidth="1"/>
    <col min="1032" max="1032" width="9.140625" customWidth="1"/>
    <col min="1033" max="1033" width="10.85546875" customWidth="1"/>
    <col min="1034" max="1034" width="11.140625" customWidth="1"/>
    <col min="1035" max="1035" width="9.5703125" customWidth="1"/>
    <col min="1036" max="1036" width="0" hidden="1" customWidth="1"/>
    <col min="1037" max="1037" width="53.7109375" customWidth="1"/>
    <col min="1281" max="1281" width="4.7109375" customWidth="1"/>
    <col min="1282" max="1282" width="39.42578125" customWidth="1"/>
    <col min="1283" max="1283" width="7.140625" customWidth="1"/>
    <col min="1284" max="1284" width="9.7109375" customWidth="1"/>
    <col min="1285" max="1285" width="0" hidden="1" customWidth="1"/>
    <col min="1286" max="1286" width="14" customWidth="1"/>
    <col min="1287" max="1287" width="11" customWidth="1"/>
    <col min="1288" max="1288" width="9.140625" customWidth="1"/>
    <col min="1289" max="1289" width="10.85546875" customWidth="1"/>
    <col min="1290" max="1290" width="11.140625" customWidth="1"/>
    <col min="1291" max="1291" width="9.5703125" customWidth="1"/>
    <col min="1292" max="1292" width="0" hidden="1" customWidth="1"/>
    <col min="1293" max="1293" width="53.7109375" customWidth="1"/>
    <col min="1537" max="1537" width="4.7109375" customWidth="1"/>
    <col min="1538" max="1538" width="39.42578125" customWidth="1"/>
    <col min="1539" max="1539" width="7.140625" customWidth="1"/>
    <col min="1540" max="1540" width="9.7109375" customWidth="1"/>
    <col min="1541" max="1541" width="0" hidden="1" customWidth="1"/>
    <col min="1542" max="1542" width="14" customWidth="1"/>
    <col min="1543" max="1543" width="11" customWidth="1"/>
    <col min="1544" max="1544" width="9.140625" customWidth="1"/>
    <col min="1545" max="1545" width="10.85546875" customWidth="1"/>
    <col min="1546" max="1546" width="11.140625" customWidth="1"/>
    <col min="1547" max="1547" width="9.5703125" customWidth="1"/>
    <col min="1548" max="1548" width="0" hidden="1" customWidth="1"/>
    <col min="1549" max="1549" width="53.7109375" customWidth="1"/>
    <col min="1793" max="1793" width="4.7109375" customWidth="1"/>
    <col min="1794" max="1794" width="39.42578125" customWidth="1"/>
    <col min="1795" max="1795" width="7.140625" customWidth="1"/>
    <col min="1796" max="1796" width="9.7109375" customWidth="1"/>
    <col min="1797" max="1797" width="0" hidden="1" customWidth="1"/>
    <col min="1798" max="1798" width="14" customWidth="1"/>
    <col min="1799" max="1799" width="11" customWidth="1"/>
    <col min="1800" max="1800" width="9.140625" customWidth="1"/>
    <col min="1801" max="1801" width="10.85546875" customWidth="1"/>
    <col min="1802" max="1802" width="11.140625" customWidth="1"/>
    <col min="1803" max="1803" width="9.5703125" customWidth="1"/>
    <col min="1804" max="1804" width="0" hidden="1" customWidth="1"/>
    <col min="1805" max="1805" width="53.7109375" customWidth="1"/>
    <col min="2049" max="2049" width="4.7109375" customWidth="1"/>
    <col min="2050" max="2050" width="39.42578125" customWidth="1"/>
    <col min="2051" max="2051" width="7.140625" customWidth="1"/>
    <col min="2052" max="2052" width="9.7109375" customWidth="1"/>
    <col min="2053" max="2053" width="0" hidden="1" customWidth="1"/>
    <col min="2054" max="2054" width="14" customWidth="1"/>
    <col min="2055" max="2055" width="11" customWidth="1"/>
    <col min="2056" max="2056" width="9.140625" customWidth="1"/>
    <col min="2057" max="2057" width="10.85546875" customWidth="1"/>
    <col min="2058" max="2058" width="11.140625" customWidth="1"/>
    <col min="2059" max="2059" width="9.5703125" customWidth="1"/>
    <col min="2060" max="2060" width="0" hidden="1" customWidth="1"/>
    <col min="2061" max="2061" width="53.7109375" customWidth="1"/>
    <col min="2305" max="2305" width="4.7109375" customWidth="1"/>
    <col min="2306" max="2306" width="39.42578125" customWidth="1"/>
    <col min="2307" max="2307" width="7.140625" customWidth="1"/>
    <col min="2308" max="2308" width="9.7109375" customWidth="1"/>
    <col min="2309" max="2309" width="0" hidden="1" customWidth="1"/>
    <col min="2310" max="2310" width="14" customWidth="1"/>
    <col min="2311" max="2311" width="11" customWidth="1"/>
    <col min="2312" max="2312" width="9.140625" customWidth="1"/>
    <col min="2313" max="2313" width="10.85546875" customWidth="1"/>
    <col min="2314" max="2314" width="11.140625" customWidth="1"/>
    <col min="2315" max="2315" width="9.5703125" customWidth="1"/>
    <col min="2316" max="2316" width="0" hidden="1" customWidth="1"/>
    <col min="2317" max="2317" width="53.7109375" customWidth="1"/>
    <col min="2561" max="2561" width="4.7109375" customWidth="1"/>
    <col min="2562" max="2562" width="39.42578125" customWidth="1"/>
    <col min="2563" max="2563" width="7.140625" customWidth="1"/>
    <col min="2564" max="2564" width="9.7109375" customWidth="1"/>
    <col min="2565" max="2565" width="0" hidden="1" customWidth="1"/>
    <col min="2566" max="2566" width="14" customWidth="1"/>
    <col min="2567" max="2567" width="11" customWidth="1"/>
    <col min="2568" max="2568" width="9.140625" customWidth="1"/>
    <col min="2569" max="2569" width="10.85546875" customWidth="1"/>
    <col min="2570" max="2570" width="11.140625" customWidth="1"/>
    <col min="2571" max="2571" width="9.5703125" customWidth="1"/>
    <col min="2572" max="2572" width="0" hidden="1" customWidth="1"/>
    <col min="2573" max="2573" width="53.7109375" customWidth="1"/>
    <col min="2817" max="2817" width="4.7109375" customWidth="1"/>
    <col min="2818" max="2818" width="39.42578125" customWidth="1"/>
    <col min="2819" max="2819" width="7.140625" customWidth="1"/>
    <col min="2820" max="2820" width="9.7109375" customWidth="1"/>
    <col min="2821" max="2821" width="0" hidden="1" customWidth="1"/>
    <col min="2822" max="2822" width="14" customWidth="1"/>
    <col min="2823" max="2823" width="11" customWidth="1"/>
    <col min="2824" max="2824" width="9.140625" customWidth="1"/>
    <col min="2825" max="2825" width="10.85546875" customWidth="1"/>
    <col min="2826" max="2826" width="11.140625" customWidth="1"/>
    <col min="2827" max="2827" width="9.5703125" customWidth="1"/>
    <col min="2828" max="2828" width="0" hidden="1" customWidth="1"/>
    <col min="2829" max="2829" width="53.7109375" customWidth="1"/>
    <col min="3073" max="3073" width="4.7109375" customWidth="1"/>
    <col min="3074" max="3074" width="39.42578125" customWidth="1"/>
    <col min="3075" max="3075" width="7.140625" customWidth="1"/>
    <col min="3076" max="3076" width="9.7109375" customWidth="1"/>
    <col min="3077" max="3077" width="0" hidden="1" customWidth="1"/>
    <col min="3078" max="3078" width="14" customWidth="1"/>
    <col min="3079" max="3079" width="11" customWidth="1"/>
    <col min="3080" max="3080" width="9.140625" customWidth="1"/>
    <col min="3081" max="3081" width="10.85546875" customWidth="1"/>
    <col min="3082" max="3082" width="11.140625" customWidth="1"/>
    <col min="3083" max="3083" width="9.5703125" customWidth="1"/>
    <col min="3084" max="3084" width="0" hidden="1" customWidth="1"/>
    <col min="3085" max="3085" width="53.7109375" customWidth="1"/>
    <col min="3329" max="3329" width="4.7109375" customWidth="1"/>
    <col min="3330" max="3330" width="39.42578125" customWidth="1"/>
    <col min="3331" max="3331" width="7.140625" customWidth="1"/>
    <col min="3332" max="3332" width="9.7109375" customWidth="1"/>
    <col min="3333" max="3333" width="0" hidden="1" customWidth="1"/>
    <col min="3334" max="3334" width="14" customWidth="1"/>
    <col min="3335" max="3335" width="11" customWidth="1"/>
    <col min="3336" max="3336" width="9.140625" customWidth="1"/>
    <col min="3337" max="3337" width="10.85546875" customWidth="1"/>
    <col min="3338" max="3338" width="11.140625" customWidth="1"/>
    <col min="3339" max="3339" width="9.5703125" customWidth="1"/>
    <col min="3340" max="3340" width="0" hidden="1" customWidth="1"/>
    <col min="3341" max="3341" width="53.7109375" customWidth="1"/>
    <col min="3585" max="3585" width="4.7109375" customWidth="1"/>
    <col min="3586" max="3586" width="39.42578125" customWidth="1"/>
    <col min="3587" max="3587" width="7.140625" customWidth="1"/>
    <col min="3588" max="3588" width="9.7109375" customWidth="1"/>
    <col min="3589" max="3589" width="0" hidden="1" customWidth="1"/>
    <col min="3590" max="3590" width="14" customWidth="1"/>
    <col min="3591" max="3591" width="11" customWidth="1"/>
    <col min="3592" max="3592" width="9.140625" customWidth="1"/>
    <col min="3593" max="3593" width="10.85546875" customWidth="1"/>
    <col min="3594" max="3594" width="11.140625" customWidth="1"/>
    <col min="3595" max="3595" width="9.5703125" customWidth="1"/>
    <col min="3596" max="3596" width="0" hidden="1" customWidth="1"/>
    <col min="3597" max="3597" width="53.7109375" customWidth="1"/>
    <col min="3841" max="3841" width="4.7109375" customWidth="1"/>
    <col min="3842" max="3842" width="39.42578125" customWidth="1"/>
    <col min="3843" max="3843" width="7.140625" customWidth="1"/>
    <col min="3844" max="3844" width="9.7109375" customWidth="1"/>
    <col min="3845" max="3845" width="0" hidden="1" customWidth="1"/>
    <col min="3846" max="3846" width="14" customWidth="1"/>
    <col min="3847" max="3847" width="11" customWidth="1"/>
    <col min="3848" max="3848" width="9.140625" customWidth="1"/>
    <col min="3849" max="3849" width="10.85546875" customWidth="1"/>
    <col min="3850" max="3850" width="11.140625" customWidth="1"/>
    <col min="3851" max="3851" width="9.5703125" customWidth="1"/>
    <col min="3852" max="3852" width="0" hidden="1" customWidth="1"/>
    <col min="3853" max="3853" width="53.7109375" customWidth="1"/>
    <col min="4097" max="4097" width="4.7109375" customWidth="1"/>
    <col min="4098" max="4098" width="39.42578125" customWidth="1"/>
    <col min="4099" max="4099" width="7.140625" customWidth="1"/>
    <col min="4100" max="4100" width="9.7109375" customWidth="1"/>
    <col min="4101" max="4101" width="0" hidden="1" customWidth="1"/>
    <col min="4102" max="4102" width="14" customWidth="1"/>
    <col min="4103" max="4103" width="11" customWidth="1"/>
    <col min="4104" max="4104" width="9.140625" customWidth="1"/>
    <col min="4105" max="4105" width="10.85546875" customWidth="1"/>
    <col min="4106" max="4106" width="11.140625" customWidth="1"/>
    <col min="4107" max="4107" width="9.5703125" customWidth="1"/>
    <col min="4108" max="4108" width="0" hidden="1" customWidth="1"/>
    <col min="4109" max="4109" width="53.7109375" customWidth="1"/>
    <col min="4353" max="4353" width="4.7109375" customWidth="1"/>
    <col min="4354" max="4354" width="39.42578125" customWidth="1"/>
    <col min="4355" max="4355" width="7.140625" customWidth="1"/>
    <col min="4356" max="4356" width="9.7109375" customWidth="1"/>
    <col min="4357" max="4357" width="0" hidden="1" customWidth="1"/>
    <col min="4358" max="4358" width="14" customWidth="1"/>
    <col min="4359" max="4359" width="11" customWidth="1"/>
    <col min="4360" max="4360" width="9.140625" customWidth="1"/>
    <col min="4361" max="4361" width="10.85546875" customWidth="1"/>
    <col min="4362" max="4362" width="11.140625" customWidth="1"/>
    <col min="4363" max="4363" width="9.5703125" customWidth="1"/>
    <col min="4364" max="4364" width="0" hidden="1" customWidth="1"/>
    <col min="4365" max="4365" width="53.7109375" customWidth="1"/>
    <col min="4609" max="4609" width="4.7109375" customWidth="1"/>
    <col min="4610" max="4610" width="39.42578125" customWidth="1"/>
    <col min="4611" max="4611" width="7.140625" customWidth="1"/>
    <col min="4612" max="4612" width="9.7109375" customWidth="1"/>
    <col min="4613" max="4613" width="0" hidden="1" customWidth="1"/>
    <col min="4614" max="4614" width="14" customWidth="1"/>
    <col min="4615" max="4615" width="11" customWidth="1"/>
    <col min="4616" max="4616" width="9.140625" customWidth="1"/>
    <col min="4617" max="4617" width="10.85546875" customWidth="1"/>
    <col min="4618" max="4618" width="11.140625" customWidth="1"/>
    <col min="4619" max="4619" width="9.5703125" customWidth="1"/>
    <col min="4620" max="4620" width="0" hidden="1" customWidth="1"/>
    <col min="4621" max="4621" width="53.7109375" customWidth="1"/>
    <col min="4865" max="4865" width="4.7109375" customWidth="1"/>
    <col min="4866" max="4866" width="39.42578125" customWidth="1"/>
    <col min="4867" max="4867" width="7.140625" customWidth="1"/>
    <col min="4868" max="4868" width="9.7109375" customWidth="1"/>
    <col min="4869" max="4869" width="0" hidden="1" customWidth="1"/>
    <col min="4870" max="4870" width="14" customWidth="1"/>
    <col min="4871" max="4871" width="11" customWidth="1"/>
    <col min="4872" max="4872" width="9.140625" customWidth="1"/>
    <col min="4873" max="4873" width="10.85546875" customWidth="1"/>
    <col min="4874" max="4874" width="11.140625" customWidth="1"/>
    <col min="4875" max="4875" width="9.5703125" customWidth="1"/>
    <col min="4876" max="4876" width="0" hidden="1" customWidth="1"/>
    <col min="4877" max="4877" width="53.7109375" customWidth="1"/>
    <col min="5121" max="5121" width="4.7109375" customWidth="1"/>
    <col min="5122" max="5122" width="39.42578125" customWidth="1"/>
    <col min="5123" max="5123" width="7.140625" customWidth="1"/>
    <col min="5124" max="5124" width="9.7109375" customWidth="1"/>
    <col min="5125" max="5125" width="0" hidden="1" customWidth="1"/>
    <col min="5126" max="5126" width="14" customWidth="1"/>
    <col min="5127" max="5127" width="11" customWidth="1"/>
    <col min="5128" max="5128" width="9.140625" customWidth="1"/>
    <col min="5129" max="5129" width="10.85546875" customWidth="1"/>
    <col min="5130" max="5130" width="11.140625" customWidth="1"/>
    <col min="5131" max="5131" width="9.5703125" customWidth="1"/>
    <col min="5132" max="5132" width="0" hidden="1" customWidth="1"/>
    <col min="5133" max="5133" width="53.7109375" customWidth="1"/>
    <col min="5377" max="5377" width="4.7109375" customWidth="1"/>
    <col min="5378" max="5378" width="39.42578125" customWidth="1"/>
    <col min="5379" max="5379" width="7.140625" customWidth="1"/>
    <col min="5380" max="5380" width="9.7109375" customWidth="1"/>
    <col min="5381" max="5381" width="0" hidden="1" customWidth="1"/>
    <col min="5382" max="5382" width="14" customWidth="1"/>
    <col min="5383" max="5383" width="11" customWidth="1"/>
    <col min="5384" max="5384" width="9.140625" customWidth="1"/>
    <col min="5385" max="5385" width="10.85546875" customWidth="1"/>
    <col min="5386" max="5386" width="11.140625" customWidth="1"/>
    <col min="5387" max="5387" width="9.5703125" customWidth="1"/>
    <col min="5388" max="5388" width="0" hidden="1" customWidth="1"/>
    <col min="5389" max="5389" width="53.7109375" customWidth="1"/>
    <col min="5633" max="5633" width="4.7109375" customWidth="1"/>
    <col min="5634" max="5634" width="39.42578125" customWidth="1"/>
    <col min="5635" max="5635" width="7.140625" customWidth="1"/>
    <col min="5636" max="5636" width="9.7109375" customWidth="1"/>
    <col min="5637" max="5637" width="0" hidden="1" customWidth="1"/>
    <col min="5638" max="5638" width="14" customWidth="1"/>
    <col min="5639" max="5639" width="11" customWidth="1"/>
    <col min="5640" max="5640" width="9.140625" customWidth="1"/>
    <col min="5641" max="5641" width="10.85546875" customWidth="1"/>
    <col min="5642" max="5642" width="11.140625" customWidth="1"/>
    <col min="5643" max="5643" width="9.5703125" customWidth="1"/>
    <col min="5644" max="5644" width="0" hidden="1" customWidth="1"/>
    <col min="5645" max="5645" width="53.7109375" customWidth="1"/>
    <col min="5889" max="5889" width="4.7109375" customWidth="1"/>
    <col min="5890" max="5890" width="39.42578125" customWidth="1"/>
    <col min="5891" max="5891" width="7.140625" customWidth="1"/>
    <col min="5892" max="5892" width="9.7109375" customWidth="1"/>
    <col min="5893" max="5893" width="0" hidden="1" customWidth="1"/>
    <col min="5894" max="5894" width="14" customWidth="1"/>
    <col min="5895" max="5895" width="11" customWidth="1"/>
    <col min="5896" max="5896" width="9.140625" customWidth="1"/>
    <col min="5897" max="5897" width="10.85546875" customWidth="1"/>
    <col min="5898" max="5898" width="11.140625" customWidth="1"/>
    <col min="5899" max="5899" width="9.5703125" customWidth="1"/>
    <col min="5900" max="5900" width="0" hidden="1" customWidth="1"/>
    <col min="5901" max="5901" width="53.7109375" customWidth="1"/>
    <col min="6145" max="6145" width="4.7109375" customWidth="1"/>
    <col min="6146" max="6146" width="39.42578125" customWidth="1"/>
    <col min="6147" max="6147" width="7.140625" customWidth="1"/>
    <col min="6148" max="6148" width="9.7109375" customWidth="1"/>
    <col min="6149" max="6149" width="0" hidden="1" customWidth="1"/>
    <col min="6150" max="6150" width="14" customWidth="1"/>
    <col min="6151" max="6151" width="11" customWidth="1"/>
    <col min="6152" max="6152" width="9.140625" customWidth="1"/>
    <col min="6153" max="6153" width="10.85546875" customWidth="1"/>
    <col min="6154" max="6154" width="11.140625" customWidth="1"/>
    <col min="6155" max="6155" width="9.5703125" customWidth="1"/>
    <col min="6156" max="6156" width="0" hidden="1" customWidth="1"/>
    <col min="6157" max="6157" width="53.7109375" customWidth="1"/>
    <col min="6401" max="6401" width="4.7109375" customWidth="1"/>
    <col min="6402" max="6402" width="39.42578125" customWidth="1"/>
    <col min="6403" max="6403" width="7.140625" customWidth="1"/>
    <col min="6404" max="6404" width="9.7109375" customWidth="1"/>
    <col min="6405" max="6405" width="0" hidden="1" customWidth="1"/>
    <col min="6406" max="6406" width="14" customWidth="1"/>
    <col min="6407" max="6407" width="11" customWidth="1"/>
    <col min="6408" max="6408" width="9.140625" customWidth="1"/>
    <col min="6409" max="6409" width="10.85546875" customWidth="1"/>
    <col min="6410" max="6410" width="11.140625" customWidth="1"/>
    <col min="6411" max="6411" width="9.5703125" customWidth="1"/>
    <col min="6412" max="6412" width="0" hidden="1" customWidth="1"/>
    <col min="6413" max="6413" width="53.7109375" customWidth="1"/>
    <col min="6657" max="6657" width="4.7109375" customWidth="1"/>
    <col min="6658" max="6658" width="39.42578125" customWidth="1"/>
    <col min="6659" max="6659" width="7.140625" customWidth="1"/>
    <col min="6660" max="6660" width="9.7109375" customWidth="1"/>
    <col min="6661" max="6661" width="0" hidden="1" customWidth="1"/>
    <col min="6662" max="6662" width="14" customWidth="1"/>
    <col min="6663" max="6663" width="11" customWidth="1"/>
    <col min="6664" max="6664" width="9.140625" customWidth="1"/>
    <col min="6665" max="6665" width="10.85546875" customWidth="1"/>
    <col min="6666" max="6666" width="11.140625" customWidth="1"/>
    <col min="6667" max="6667" width="9.5703125" customWidth="1"/>
    <col min="6668" max="6668" width="0" hidden="1" customWidth="1"/>
    <col min="6669" max="6669" width="53.7109375" customWidth="1"/>
    <col min="6913" max="6913" width="4.7109375" customWidth="1"/>
    <col min="6914" max="6914" width="39.42578125" customWidth="1"/>
    <col min="6915" max="6915" width="7.140625" customWidth="1"/>
    <col min="6916" max="6916" width="9.7109375" customWidth="1"/>
    <col min="6917" max="6917" width="0" hidden="1" customWidth="1"/>
    <col min="6918" max="6918" width="14" customWidth="1"/>
    <col min="6919" max="6919" width="11" customWidth="1"/>
    <col min="6920" max="6920" width="9.140625" customWidth="1"/>
    <col min="6921" max="6921" width="10.85546875" customWidth="1"/>
    <col min="6922" max="6922" width="11.140625" customWidth="1"/>
    <col min="6923" max="6923" width="9.5703125" customWidth="1"/>
    <col min="6924" max="6924" width="0" hidden="1" customWidth="1"/>
    <col min="6925" max="6925" width="53.7109375" customWidth="1"/>
    <col min="7169" max="7169" width="4.7109375" customWidth="1"/>
    <col min="7170" max="7170" width="39.42578125" customWidth="1"/>
    <col min="7171" max="7171" width="7.140625" customWidth="1"/>
    <col min="7172" max="7172" width="9.7109375" customWidth="1"/>
    <col min="7173" max="7173" width="0" hidden="1" customWidth="1"/>
    <col min="7174" max="7174" width="14" customWidth="1"/>
    <col min="7175" max="7175" width="11" customWidth="1"/>
    <col min="7176" max="7176" width="9.140625" customWidth="1"/>
    <col min="7177" max="7177" width="10.85546875" customWidth="1"/>
    <col min="7178" max="7178" width="11.140625" customWidth="1"/>
    <col min="7179" max="7179" width="9.5703125" customWidth="1"/>
    <col min="7180" max="7180" width="0" hidden="1" customWidth="1"/>
    <col min="7181" max="7181" width="53.7109375" customWidth="1"/>
    <col min="7425" max="7425" width="4.7109375" customWidth="1"/>
    <col min="7426" max="7426" width="39.42578125" customWidth="1"/>
    <col min="7427" max="7427" width="7.140625" customWidth="1"/>
    <col min="7428" max="7428" width="9.7109375" customWidth="1"/>
    <col min="7429" max="7429" width="0" hidden="1" customWidth="1"/>
    <col min="7430" max="7430" width="14" customWidth="1"/>
    <col min="7431" max="7431" width="11" customWidth="1"/>
    <col min="7432" max="7432" width="9.140625" customWidth="1"/>
    <col min="7433" max="7433" width="10.85546875" customWidth="1"/>
    <col min="7434" max="7434" width="11.140625" customWidth="1"/>
    <col min="7435" max="7435" width="9.5703125" customWidth="1"/>
    <col min="7436" max="7436" width="0" hidden="1" customWidth="1"/>
    <col min="7437" max="7437" width="53.7109375" customWidth="1"/>
    <col min="7681" max="7681" width="4.7109375" customWidth="1"/>
    <col min="7682" max="7682" width="39.42578125" customWidth="1"/>
    <col min="7683" max="7683" width="7.140625" customWidth="1"/>
    <col min="7684" max="7684" width="9.7109375" customWidth="1"/>
    <col min="7685" max="7685" width="0" hidden="1" customWidth="1"/>
    <col min="7686" max="7686" width="14" customWidth="1"/>
    <col min="7687" max="7687" width="11" customWidth="1"/>
    <col min="7688" max="7688" width="9.140625" customWidth="1"/>
    <col min="7689" max="7689" width="10.85546875" customWidth="1"/>
    <col min="7690" max="7690" width="11.140625" customWidth="1"/>
    <col min="7691" max="7691" width="9.5703125" customWidth="1"/>
    <col min="7692" max="7692" width="0" hidden="1" customWidth="1"/>
    <col min="7693" max="7693" width="53.7109375" customWidth="1"/>
    <col min="7937" max="7937" width="4.7109375" customWidth="1"/>
    <col min="7938" max="7938" width="39.42578125" customWidth="1"/>
    <col min="7939" max="7939" width="7.140625" customWidth="1"/>
    <col min="7940" max="7940" width="9.7109375" customWidth="1"/>
    <col min="7941" max="7941" width="0" hidden="1" customWidth="1"/>
    <col min="7942" max="7942" width="14" customWidth="1"/>
    <col min="7943" max="7943" width="11" customWidth="1"/>
    <col min="7944" max="7944" width="9.140625" customWidth="1"/>
    <col min="7945" max="7945" width="10.85546875" customWidth="1"/>
    <col min="7946" max="7946" width="11.140625" customWidth="1"/>
    <col min="7947" max="7947" width="9.5703125" customWidth="1"/>
    <col min="7948" max="7948" width="0" hidden="1" customWidth="1"/>
    <col min="7949" max="7949" width="53.7109375" customWidth="1"/>
    <col min="8193" max="8193" width="4.7109375" customWidth="1"/>
    <col min="8194" max="8194" width="39.42578125" customWidth="1"/>
    <col min="8195" max="8195" width="7.140625" customWidth="1"/>
    <col min="8196" max="8196" width="9.7109375" customWidth="1"/>
    <col min="8197" max="8197" width="0" hidden="1" customWidth="1"/>
    <col min="8198" max="8198" width="14" customWidth="1"/>
    <col min="8199" max="8199" width="11" customWidth="1"/>
    <col min="8200" max="8200" width="9.140625" customWidth="1"/>
    <col min="8201" max="8201" width="10.85546875" customWidth="1"/>
    <col min="8202" max="8202" width="11.140625" customWidth="1"/>
    <col min="8203" max="8203" width="9.5703125" customWidth="1"/>
    <col min="8204" max="8204" width="0" hidden="1" customWidth="1"/>
    <col min="8205" max="8205" width="53.7109375" customWidth="1"/>
    <col min="8449" max="8449" width="4.7109375" customWidth="1"/>
    <col min="8450" max="8450" width="39.42578125" customWidth="1"/>
    <col min="8451" max="8451" width="7.140625" customWidth="1"/>
    <col min="8452" max="8452" width="9.7109375" customWidth="1"/>
    <col min="8453" max="8453" width="0" hidden="1" customWidth="1"/>
    <col min="8454" max="8454" width="14" customWidth="1"/>
    <col min="8455" max="8455" width="11" customWidth="1"/>
    <col min="8456" max="8456" width="9.140625" customWidth="1"/>
    <col min="8457" max="8457" width="10.85546875" customWidth="1"/>
    <col min="8458" max="8458" width="11.140625" customWidth="1"/>
    <col min="8459" max="8459" width="9.5703125" customWidth="1"/>
    <col min="8460" max="8460" width="0" hidden="1" customWidth="1"/>
    <col min="8461" max="8461" width="53.7109375" customWidth="1"/>
    <col min="8705" max="8705" width="4.7109375" customWidth="1"/>
    <col min="8706" max="8706" width="39.42578125" customWidth="1"/>
    <col min="8707" max="8707" width="7.140625" customWidth="1"/>
    <col min="8708" max="8708" width="9.7109375" customWidth="1"/>
    <col min="8709" max="8709" width="0" hidden="1" customWidth="1"/>
    <col min="8710" max="8710" width="14" customWidth="1"/>
    <col min="8711" max="8711" width="11" customWidth="1"/>
    <col min="8712" max="8712" width="9.140625" customWidth="1"/>
    <col min="8713" max="8713" width="10.85546875" customWidth="1"/>
    <col min="8714" max="8714" width="11.140625" customWidth="1"/>
    <col min="8715" max="8715" width="9.5703125" customWidth="1"/>
    <col min="8716" max="8716" width="0" hidden="1" customWidth="1"/>
    <col min="8717" max="8717" width="53.7109375" customWidth="1"/>
    <col min="8961" max="8961" width="4.7109375" customWidth="1"/>
    <col min="8962" max="8962" width="39.42578125" customWidth="1"/>
    <col min="8963" max="8963" width="7.140625" customWidth="1"/>
    <col min="8964" max="8964" width="9.7109375" customWidth="1"/>
    <col min="8965" max="8965" width="0" hidden="1" customWidth="1"/>
    <col min="8966" max="8966" width="14" customWidth="1"/>
    <col min="8967" max="8967" width="11" customWidth="1"/>
    <col min="8968" max="8968" width="9.140625" customWidth="1"/>
    <col min="8969" max="8969" width="10.85546875" customWidth="1"/>
    <col min="8970" max="8970" width="11.140625" customWidth="1"/>
    <col min="8971" max="8971" width="9.5703125" customWidth="1"/>
    <col min="8972" max="8972" width="0" hidden="1" customWidth="1"/>
    <col min="8973" max="8973" width="53.7109375" customWidth="1"/>
    <col min="9217" max="9217" width="4.7109375" customWidth="1"/>
    <col min="9218" max="9218" width="39.42578125" customWidth="1"/>
    <col min="9219" max="9219" width="7.140625" customWidth="1"/>
    <col min="9220" max="9220" width="9.7109375" customWidth="1"/>
    <col min="9221" max="9221" width="0" hidden="1" customWidth="1"/>
    <col min="9222" max="9222" width="14" customWidth="1"/>
    <col min="9223" max="9223" width="11" customWidth="1"/>
    <col min="9224" max="9224" width="9.140625" customWidth="1"/>
    <col min="9225" max="9225" width="10.85546875" customWidth="1"/>
    <col min="9226" max="9226" width="11.140625" customWidth="1"/>
    <col min="9227" max="9227" width="9.5703125" customWidth="1"/>
    <col min="9228" max="9228" width="0" hidden="1" customWidth="1"/>
    <col min="9229" max="9229" width="53.7109375" customWidth="1"/>
    <col min="9473" max="9473" width="4.7109375" customWidth="1"/>
    <col min="9474" max="9474" width="39.42578125" customWidth="1"/>
    <col min="9475" max="9475" width="7.140625" customWidth="1"/>
    <col min="9476" max="9476" width="9.7109375" customWidth="1"/>
    <col min="9477" max="9477" width="0" hidden="1" customWidth="1"/>
    <col min="9478" max="9478" width="14" customWidth="1"/>
    <col min="9479" max="9479" width="11" customWidth="1"/>
    <col min="9480" max="9480" width="9.140625" customWidth="1"/>
    <col min="9481" max="9481" width="10.85546875" customWidth="1"/>
    <col min="9482" max="9482" width="11.140625" customWidth="1"/>
    <col min="9483" max="9483" width="9.5703125" customWidth="1"/>
    <col min="9484" max="9484" width="0" hidden="1" customWidth="1"/>
    <col min="9485" max="9485" width="53.7109375" customWidth="1"/>
    <col min="9729" max="9729" width="4.7109375" customWidth="1"/>
    <col min="9730" max="9730" width="39.42578125" customWidth="1"/>
    <col min="9731" max="9731" width="7.140625" customWidth="1"/>
    <col min="9732" max="9732" width="9.7109375" customWidth="1"/>
    <col min="9733" max="9733" width="0" hidden="1" customWidth="1"/>
    <col min="9734" max="9734" width="14" customWidth="1"/>
    <col min="9735" max="9735" width="11" customWidth="1"/>
    <col min="9736" max="9736" width="9.140625" customWidth="1"/>
    <col min="9737" max="9737" width="10.85546875" customWidth="1"/>
    <col min="9738" max="9738" width="11.140625" customWidth="1"/>
    <col min="9739" max="9739" width="9.5703125" customWidth="1"/>
    <col min="9740" max="9740" width="0" hidden="1" customWidth="1"/>
    <col min="9741" max="9741" width="53.7109375" customWidth="1"/>
    <col min="9985" max="9985" width="4.7109375" customWidth="1"/>
    <col min="9986" max="9986" width="39.42578125" customWidth="1"/>
    <col min="9987" max="9987" width="7.140625" customWidth="1"/>
    <col min="9988" max="9988" width="9.7109375" customWidth="1"/>
    <col min="9989" max="9989" width="0" hidden="1" customWidth="1"/>
    <col min="9990" max="9990" width="14" customWidth="1"/>
    <col min="9991" max="9991" width="11" customWidth="1"/>
    <col min="9992" max="9992" width="9.140625" customWidth="1"/>
    <col min="9993" max="9993" width="10.85546875" customWidth="1"/>
    <col min="9994" max="9994" width="11.140625" customWidth="1"/>
    <col min="9995" max="9995" width="9.5703125" customWidth="1"/>
    <col min="9996" max="9996" width="0" hidden="1" customWidth="1"/>
    <col min="9997" max="9997" width="53.7109375" customWidth="1"/>
    <col min="10241" max="10241" width="4.7109375" customWidth="1"/>
    <col min="10242" max="10242" width="39.42578125" customWidth="1"/>
    <col min="10243" max="10243" width="7.140625" customWidth="1"/>
    <col min="10244" max="10244" width="9.7109375" customWidth="1"/>
    <col min="10245" max="10245" width="0" hidden="1" customWidth="1"/>
    <col min="10246" max="10246" width="14" customWidth="1"/>
    <col min="10247" max="10247" width="11" customWidth="1"/>
    <col min="10248" max="10248" width="9.140625" customWidth="1"/>
    <col min="10249" max="10249" width="10.85546875" customWidth="1"/>
    <col min="10250" max="10250" width="11.140625" customWidth="1"/>
    <col min="10251" max="10251" width="9.5703125" customWidth="1"/>
    <col min="10252" max="10252" width="0" hidden="1" customWidth="1"/>
    <col min="10253" max="10253" width="53.7109375" customWidth="1"/>
    <col min="10497" max="10497" width="4.7109375" customWidth="1"/>
    <col min="10498" max="10498" width="39.42578125" customWidth="1"/>
    <col min="10499" max="10499" width="7.140625" customWidth="1"/>
    <col min="10500" max="10500" width="9.7109375" customWidth="1"/>
    <col min="10501" max="10501" width="0" hidden="1" customWidth="1"/>
    <col min="10502" max="10502" width="14" customWidth="1"/>
    <col min="10503" max="10503" width="11" customWidth="1"/>
    <col min="10504" max="10504" width="9.140625" customWidth="1"/>
    <col min="10505" max="10505" width="10.85546875" customWidth="1"/>
    <col min="10506" max="10506" width="11.140625" customWidth="1"/>
    <col min="10507" max="10507" width="9.5703125" customWidth="1"/>
    <col min="10508" max="10508" width="0" hidden="1" customWidth="1"/>
    <col min="10509" max="10509" width="53.7109375" customWidth="1"/>
    <col min="10753" max="10753" width="4.7109375" customWidth="1"/>
    <col min="10754" max="10754" width="39.42578125" customWidth="1"/>
    <col min="10755" max="10755" width="7.140625" customWidth="1"/>
    <col min="10756" max="10756" width="9.7109375" customWidth="1"/>
    <col min="10757" max="10757" width="0" hidden="1" customWidth="1"/>
    <col min="10758" max="10758" width="14" customWidth="1"/>
    <col min="10759" max="10759" width="11" customWidth="1"/>
    <col min="10760" max="10760" width="9.140625" customWidth="1"/>
    <col min="10761" max="10761" width="10.85546875" customWidth="1"/>
    <col min="10762" max="10762" width="11.140625" customWidth="1"/>
    <col min="10763" max="10763" width="9.5703125" customWidth="1"/>
    <col min="10764" max="10764" width="0" hidden="1" customWidth="1"/>
    <col min="10765" max="10765" width="53.7109375" customWidth="1"/>
    <col min="11009" max="11009" width="4.7109375" customWidth="1"/>
    <col min="11010" max="11010" width="39.42578125" customWidth="1"/>
    <col min="11011" max="11011" width="7.140625" customWidth="1"/>
    <col min="11012" max="11012" width="9.7109375" customWidth="1"/>
    <col min="11013" max="11013" width="0" hidden="1" customWidth="1"/>
    <col min="11014" max="11014" width="14" customWidth="1"/>
    <col min="11015" max="11015" width="11" customWidth="1"/>
    <col min="11016" max="11016" width="9.140625" customWidth="1"/>
    <col min="11017" max="11017" width="10.85546875" customWidth="1"/>
    <col min="11018" max="11018" width="11.140625" customWidth="1"/>
    <col min="11019" max="11019" width="9.5703125" customWidth="1"/>
    <col min="11020" max="11020" width="0" hidden="1" customWidth="1"/>
    <col min="11021" max="11021" width="53.7109375" customWidth="1"/>
    <col min="11265" max="11265" width="4.7109375" customWidth="1"/>
    <col min="11266" max="11266" width="39.42578125" customWidth="1"/>
    <col min="11267" max="11267" width="7.140625" customWidth="1"/>
    <col min="11268" max="11268" width="9.7109375" customWidth="1"/>
    <col min="11269" max="11269" width="0" hidden="1" customWidth="1"/>
    <col min="11270" max="11270" width="14" customWidth="1"/>
    <col min="11271" max="11271" width="11" customWidth="1"/>
    <col min="11272" max="11272" width="9.140625" customWidth="1"/>
    <col min="11273" max="11273" width="10.85546875" customWidth="1"/>
    <col min="11274" max="11274" width="11.140625" customWidth="1"/>
    <col min="11275" max="11275" width="9.5703125" customWidth="1"/>
    <col min="11276" max="11276" width="0" hidden="1" customWidth="1"/>
    <col min="11277" max="11277" width="53.7109375" customWidth="1"/>
    <col min="11521" max="11521" width="4.7109375" customWidth="1"/>
    <col min="11522" max="11522" width="39.42578125" customWidth="1"/>
    <col min="11523" max="11523" width="7.140625" customWidth="1"/>
    <col min="11524" max="11524" width="9.7109375" customWidth="1"/>
    <col min="11525" max="11525" width="0" hidden="1" customWidth="1"/>
    <col min="11526" max="11526" width="14" customWidth="1"/>
    <col min="11527" max="11527" width="11" customWidth="1"/>
    <col min="11528" max="11528" width="9.140625" customWidth="1"/>
    <col min="11529" max="11529" width="10.85546875" customWidth="1"/>
    <col min="11530" max="11530" width="11.140625" customWidth="1"/>
    <col min="11531" max="11531" width="9.5703125" customWidth="1"/>
    <col min="11532" max="11532" width="0" hidden="1" customWidth="1"/>
    <col min="11533" max="11533" width="53.7109375" customWidth="1"/>
    <col min="11777" max="11777" width="4.7109375" customWidth="1"/>
    <col min="11778" max="11778" width="39.42578125" customWidth="1"/>
    <col min="11779" max="11779" width="7.140625" customWidth="1"/>
    <col min="11780" max="11780" width="9.7109375" customWidth="1"/>
    <col min="11781" max="11781" width="0" hidden="1" customWidth="1"/>
    <col min="11782" max="11782" width="14" customWidth="1"/>
    <col min="11783" max="11783" width="11" customWidth="1"/>
    <col min="11784" max="11784" width="9.140625" customWidth="1"/>
    <col min="11785" max="11785" width="10.85546875" customWidth="1"/>
    <col min="11786" max="11786" width="11.140625" customWidth="1"/>
    <col min="11787" max="11787" width="9.5703125" customWidth="1"/>
    <col min="11788" max="11788" width="0" hidden="1" customWidth="1"/>
    <col min="11789" max="11789" width="53.7109375" customWidth="1"/>
    <col min="12033" max="12033" width="4.7109375" customWidth="1"/>
    <col min="12034" max="12034" width="39.42578125" customWidth="1"/>
    <col min="12035" max="12035" width="7.140625" customWidth="1"/>
    <col min="12036" max="12036" width="9.7109375" customWidth="1"/>
    <col min="12037" max="12037" width="0" hidden="1" customWidth="1"/>
    <col min="12038" max="12038" width="14" customWidth="1"/>
    <col min="12039" max="12039" width="11" customWidth="1"/>
    <col min="12040" max="12040" width="9.140625" customWidth="1"/>
    <col min="12041" max="12041" width="10.85546875" customWidth="1"/>
    <col min="12042" max="12042" width="11.140625" customWidth="1"/>
    <col min="12043" max="12043" width="9.5703125" customWidth="1"/>
    <col min="12044" max="12044" width="0" hidden="1" customWidth="1"/>
    <col min="12045" max="12045" width="53.7109375" customWidth="1"/>
    <col min="12289" max="12289" width="4.7109375" customWidth="1"/>
    <col min="12290" max="12290" width="39.42578125" customWidth="1"/>
    <col min="12291" max="12291" width="7.140625" customWidth="1"/>
    <col min="12292" max="12292" width="9.7109375" customWidth="1"/>
    <col min="12293" max="12293" width="0" hidden="1" customWidth="1"/>
    <col min="12294" max="12294" width="14" customWidth="1"/>
    <col min="12295" max="12295" width="11" customWidth="1"/>
    <col min="12296" max="12296" width="9.140625" customWidth="1"/>
    <col min="12297" max="12297" width="10.85546875" customWidth="1"/>
    <col min="12298" max="12298" width="11.140625" customWidth="1"/>
    <col min="12299" max="12299" width="9.5703125" customWidth="1"/>
    <col min="12300" max="12300" width="0" hidden="1" customWidth="1"/>
    <col min="12301" max="12301" width="53.7109375" customWidth="1"/>
    <col min="12545" max="12545" width="4.7109375" customWidth="1"/>
    <col min="12546" max="12546" width="39.42578125" customWidth="1"/>
    <col min="12547" max="12547" width="7.140625" customWidth="1"/>
    <col min="12548" max="12548" width="9.7109375" customWidth="1"/>
    <col min="12549" max="12549" width="0" hidden="1" customWidth="1"/>
    <col min="12550" max="12550" width="14" customWidth="1"/>
    <col min="12551" max="12551" width="11" customWidth="1"/>
    <col min="12552" max="12552" width="9.140625" customWidth="1"/>
    <col min="12553" max="12553" width="10.85546875" customWidth="1"/>
    <col min="12554" max="12554" width="11.140625" customWidth="1"/>
    <col min="12555" max="12555" width="9.5703125" customWidth="1"/>
    <col min="12556" max="12556" width="0" hidden="1" customWidth="1"/>
    <col min="12557" max="12557" width="53.7109375" customWidth="1"/>
    <col min="12801" max="12801" width="4.7109375" customWidth="1"/>
    <col min="12802" max="12802" width="39.42578125" customWidth="1"/>
    <col min="12803" max="12803" width="7.140625" customWidth="1"/>
    <col min="12804" max="12804" width="9.7109375" customWidth="1"/>
    <col min="12805" max="12805" width="0" hidden="1" customWidth="1"/>
    <col min="12806" max="12806" width="14" customWidth="1"/>
    <col min="12807" max="12807" width="11" customWidth="1"/>
    <col min="12808" max="12808" width="9.140625" customWidth="1"/>
    <col min="12809" max="12809" width="10.85546875" customWidth="1"/>
    <col min="12810" max="12810" width="11.140625" customWidth="1"/>
    <col min="12811" max="12811" width="9.5703125" customWidth="1"/>
    <col min="12812" max="12812" width="0" hidden="1" customWidth="1"/>
    <col min="12813" max="12813" width="53.7109375" customWidth="1"/>
    <col min="13057" max="13057" width="4.7109375" customWidth="1"/>
    <col min="13058" max="13058" width="39.42578125" customWidth="1"/>
    <col min="13059" max="13059" width="7.140625" customWidth="1"/>
    <col min="13060" max="13060" width="9.7109375" customWidth="1"/>
    <col min="13061" max="13061" width="0" hidden="1" customWidth="1"/>
    <col min="13062" max="13062" width="14" customWidth="1"/>
    <col min="13063" max="13063" width="11" customWidth="1"/>
    <col min="13064" max="13064" width="9.140625" customWidth="1"/>
    <col min="13065" max="13065" width="10.85546875" customWidth="1"/>
    <col min="13066" max="13066" width="11.140625" customWidth="1"/>
    <col min="13067" max="13067" width="9.5703125" customWidth="1"/>
    <col min="13068" max="13068" width="0" hidden="1" customWidth="1"/>
    <col min="13069" max="13069" width="53.7109375" customWidth="1"/>
    <col min="13313" max="13313" width="4.7109375" customWidth="1"/>
    <col min="13314" max="13314" width="39.42578125" customWidth="1"/>
    <col min="13315" max="13315" width="7.140625" customWidth="1"/>
    <col min="13316" max="13316" width="9.7109375" customWidth="1"/>
    <col min="13317" max="13317" width="0" hidden="1" customWidth="1"/>
    <col min="13318" max="13318" width="14" customWidth="1"/>
    <col min="13319" max="13319" width="11" customWidth="1"/>
    <col min="13320" max="13320" width="9.140625" customWidth="1"/>
    <col min="13321" max="13321" width="10.85546875" customWidth="1"/>
    <col min="13322" max="13322" width="11.140625" customWidth="1"/>
    <col min="13323" max="13323" width="9.5703125" customWidth="1"/>
    <col min="13324" max="13324" width="0" hidden="1" customWidth="1"/>
    <col min="13325" max="13325" width="53.7109375" customWidth="1"/>
    <col min="13569" max="13569" width="4.7109375" customWidth="1"/>
    <col min="13570" max="13570" width="39.42578125" customWidth="1"/>
    <col min="13571" max="13571" width="7.140625" customWidth="1"/>
    <col min="13572" max="13572" width="9.7109375" customWidth="1"/>
    <col min="13573" max="13573" width="0" hidden="1" customWidth="1"/>
    <col min="13574" max="13574" width="14" customWidth="1"/>
    <col min="13575" max="13575" width="11" customWidth="1"/>
    <col min="13576" max="13576" width="9.140625" customWidth="1"/>
    <col min="13577" max="13577" width="10.85546875" customWidth="1"/>
    <col min="13578" max="13578" width="11.140625" customWidth="1"/>
    <col min="13579" max="13579" width="9.5703125" customWidth="1"/>
    <col min="13580" max="13580" width="0" hidden="1" customWidth="1"/>
    <col min="13581" max="13581" width="53.7109375" customWidth="1"/>
    <col min="13825" max="13825" width="4.7109375" customWidth="1"/>
    <col min="13826" max="13826" width="39.42578125" customWidth="1"/>
    <col min="13827" max="13827" width="7.140625" customWidth="1"/>
    <col min="13828" max="13828" width="9.7109375" customWidth="1"/>
    <col min="13829" max="13829" width="0" hidden="1" customWidth="1"/>
    <col min="13830" max="13830" width="14" customWidth="1"/>
    <col min="13831" max="13831" width="11" customWidth="1"/>
    <col min="13832" max="13832" width="9.140625" customWidth="1"/>
    <col min="13833" max="13833" width="10.85546875" customWidth="1"/>
    <col min="13834" max="13834" width="11.140625" customWidth="1"/>
    <col min="13835" max="13835" width="9.5703125" customWidth="1"/>
    <col min="13836" max="13836" width="0" hidden="1" customWidth="1"/>
    <col min="13837" max="13837" width="53.7109375" customWidth="1"/>
    <col min="14081" max="14081" width="4.7109375" customWidth="1"/>
    <col min="14082" max="14082" width="39.42578125" customWidth="1"/>
    <col min="14083" max="14083" width="7.140625" customWidth="1"/>
    <col min="14084" max="14084" width="9.7109375" customWidth="1"/>
    <col min="14085" max="14085" width="0" hidden="1" customWidth="1"/>
    <col min="14086" max="14086" width="14" customWidth="1"/>
    <col min="14087" max="14087" width="11" customWidth="1"/>
    <col min="14088" max="14088" width="9.140625" customWidth="1"/>
    <col min="14089" max="14089" width="10.85546875" customWidth="1"/>
    <col min="14090" max="14090" width="11.140625" customWidth="1"/>
    <col min="14091" max="14091" width="9.5703125" customWidth="1"/>
    <col min="14092" max="14092" width="0" hidden="1" customWidth="1"/>
    <col min="14093" max="14093" width="53.7109375" customWidth="1"/>
    <col min="14337" max="14337" width="4.7109375" customWidth="1"/>
    <col min="14338" max="14338" width="39.42578125" customWidth="1"/>
    <col min="14339" max="14339" width="7.140625" customWidth="1"/>
    <col min="14340" max="14340" width="9.7109375" customWidth="1"/>
    <col min="14341" max="14341" width="0" hidden="1" customWidth="1"/>
    <col min="14342" max="14342" width="14" customWidth="1"/>
    <col min="14343" max="14343" width="11" customWidth="1"/>
    <col min="14344" max="14344" width="9.140625" customWidth="1"/>
    <col min="14345" max="14345" width="10.85546875" customWidth="1"/>
    <col min="14346" max="14346" width="11.140625" customWidth="1"/>
    <col min="14347" max="14347" width="9.5703125" customWidth="1"/>
    <col min="14348" max="14348" width="0" hidden="1" customWidth="1"/>
    <col min="14349" max="14349" width="53.7109375" customWidth="1"/>
    <col min="14593" max="14593" width="4.7109375" customWidth="1"/>
    <col min="14594" max="14594" width="39.42578125" customWidth="1"/>
    <col min="14595" max="14595" width="7.140625" customWidth="1"/>
    <col min="14596" max="14596" width="9.7109375" customWidth="1"/>
    <col min="14597" max="14597" width="0" hidden="1" customWidth="1"/>
    <col min="14598" max="14598" width="14" customWidth="1"/>
    <col min="14599" max="14599" width="11" customWidth="1"/>
    <col min="14600" max="14600" width="9.140625" customWidth="1"/>
    <col min="14601" max="14601" width="10.85546875" customWidth="1"/>
    <col min="14602" max="14602" width="11.140625" customWidth="1"/>
    <col min="14603" max="14603" width="9.5703125" customWidth="1"/>
    <col min="14604" max="14604" width="0" hidden="1" customWidth="1"/>
    <col min="14605" max="14605" width="53.7109375" customWidth="1"/>
    <col min="14849" max="14849" width="4.7109375" customWidth="1"/>
    <col min="14850" max="14850" width="39.42578125" customWidth="1"/>
    <col min="14851" max="14851" width="7.140625" customWidth="1"/>
    <col min="14852" max="14852" width="9.7109375" customWidth="1"/>
    <col min="14853" max="14853" width="0" hidden="1" customWidth="1"/>
    <col min="14854" max="14854" width="14" customWidth="1"/>
    <col min="14855" max="14855" width="11" customWidth="1"/>
    <col min="14856" max="14856" width="9.140625" customWidth="1"/>
    <col min="14857" max="14857" width="10.85546875" customWidth="1"/>
    <col min="14858" max="14858" width="11.140625" customWidth="1"/>
    <col min="14859" max="14859" width="9.5703125" customWidth="1"/>
    <col min="14860" max="14860" width="0" hidden="1" customWidth="1"/>
    <col min="14861" max="14861" width="53.7109375" customWidth="1"/>
    <col min="15105" max="15105" width="4.7109375" customWidth="1"/>
    <col min="15106" max="15106" width="39.42578125" customWidth="1"/>
    <col min="15107" max="15107" width="7.140625" customWidth="1"/>
    <col min="15108" max="15108" width="9.7109375" customWidth="1"/>
    <col min="15109" max="15109" width="0" hidden="1" customWidth="1"/>
    <col min="15110" max="15110" width="14" customWidth="1"/>
    <col min="15111" max="15111" width="11" customWidth="1"/>
    <col min="15112" max="15112" width="9.140625" customWidth="1"/>
    <col min="15113" max="15113" width="10.85546875" customWidth="1"/>
    <col min="15114" max="15114" width="11.140625" customWidth="1"/>
    <col min="15115" max="15115" width="9.5703125" customWidth="1"/>
    <col min="15116" max="15116" width="0" hidden="1" customWidth="1"/>
    <col min="15117" max="15117" width="53.7109375" customWidth="1"/>
    <col min="15361" max="15361" width="4.7109375" customWidth="1"/>
    <col min="15362" max="15362" width="39.42578125" customWidth="1"/>
    <col min="15363" max="15363" width="7.140625" customWidth="1"/>
    <col min="15364" max="15364" width="9.7109375" customWidth="1"/>
    <col min="15365" max="15365" width="0" hidden="1" customWidth="1"/>
    <col min="15366" max="15366" width="14" customWidth="1"/>
    <col min="15367" max="15367" width="11" customWidth="1"/>
    <col min="15368" max="15368" width="9.140625" customWidth="1"/>
    <col min="15369" max="15369" width="10.85546875" customWidth="1"/>
    <col min="15370" max="15370" width="11.140625" customWidth="1"/>
    <col min="15371" max="15371" width="9.5703125" customWidth="1"/>
    <col min="15372" max="15372" width="0" hidden="1" customWidth="1"/>
    <col min="15373" max="15373" width="53.7109375" customWidth="1"/>
    <col min="15617" max="15617" width="4.7109375" customWidth="1"/>
    <col min="15618" max="15618" width="39.42578125" customWidth="1"/>
    <col min="15619" max="15619" width="7.140625" customWidth="1"/>
    <col min="15620" max="15620" width="9.7109375" customWidth="1"/>
    <col min="15621" max="15621" width="0" hidden="1" customWidth="1"/>
    <col min="15622" max="15622" width="14" customWidth="1"/>
    <col min="15623" max="15623" width="11" customWidth="1"/>
    <col min="15624" max="15624" width="9.140625" customWidth="1"/>
    <col min="15625" max="15625" width="10.85546875" customWidth="1"/>
    <col min="15626" max="15626" width="11.140625" customWidth="1"/>
    <col min="15627" max="15627" width="9.5703125" customWidth="1"/>
    <col min="15628" max="15628" width="0" hidden="1" customWidth="1"/>
    <col min="15629" max="15629" width="53.7109375" customWidth="1"/>
    <col min="15873" max="15873" width="4.7109375" customWidth="1"/>
    <col min="15874" max="15874" width="39.42578125" customWidth="1"/>
    <col min="15875" max="15875" width="7.140625" customWidth="1"/>
    <col min="15876" max="15876" width="9.7109375" customWidth="1"/>
    <col min="15877" max="15877" width="0" hidden="1" customWidth="1"/>
    <col min="15878" max="15878" width="14" customWidth="1"/>
    <col min="15879" max="15879" width="11" customWidth="1"/>
    <col min="15880" max="15880" width="9.140625" customWidth="1"/>
    <col min="15881" max="15881" width="10.85546875" customWidth="1"/>
    <col min="15882" max="15882" width="11.140625" customWidth="1"/>
    <col min="15883" max="15883" width="9.5703125" customWidth="1"/>
    <col min="15884" max="15884" width="0" hidden="1" customWidth="1"/>
    <col min="15885" max="15885" width="53.7109375" customWidth="1"/>
    <col min="16129" max="16129" width="4.7109375" customWidth="1"/>
    <col min="16130" max="16130" width="39.42578125" customWidth="1"/>
    <col min="16131" max="16131" width="7.140625" customWidth="1"/>
    <col min="16132" max="16132" width="9.7109375" customWidth="1"/>
    <col min="16133" max="16133" width="0" hidden="1" customWidth="1"/>
    <col min="16134" max="16134" width="14" customWidth="1"/>
    <col min="16135" max="16135" width="11" customWidth="1"/>
    <col min="16136" max="16136" width="9.140625" customWidth="1"/>
    <col min="16137" max="16137" width="10.85546875" customWidth="1"/>
    <col min="16138" max="16138" width="11.140625" customWidth="1"/>
    <col min="16139" max="16139" width="9.5703125" customWidth="1"/>
    <col min="16140" max="16140" width="0" hidden="1" customWidth="1"/>
    <col min="16141" max="16141" width="53.7109375" customWidth="1"/>
  </cols>
  <sheetData>
    <row r="3" spans="1:13" x14ac:dyDescent="0.25">
      <c r="D3" s="19" t="s">
        <v>339</v>
      </c>
    </row>
    <row r="4" spans="1:13" x14ac:dyDescent="0.25">
      <c r="D4" s="19" t="s">
        <v>275</v>
      </c>
    </row>
    <row r="5" spans="1:13" x14ac:dyDescent="0.25">
      <c r="D5" s="19" t="s">
        <v>276</v>
      </c>
    </row>
    <row r="6" spans="1:13" x14ac:dyDescent="0.25">
      <c r="D6" s="19" t="s">
        <v>340</v>
      </c>
    </row>
    <row r="7" spans="1:13" x14ac:dyDescent="0.25">
      <c r="D7" s="19" t="s">
        <v>278</v>
      </c>
    </row>
    <row r="8" spans="1:13" ht="18" x14ac:dyDescent="0.25">
      <c r="A8" t="s">
        <v>53</v>
      </c>
    </row>
    <row r="10" spans="1:13" x14ac:dyDescent="0.25">
      <c r="A10" t="s">
        <v>54</v>
      </c>
      <c r="C10" s="22" t="s">
        <v>341</v>
      </c>
    </row>
    <row r="11" spans="1:13" x14ac:dyDescent="0.25">
      <c r="B11" s="23" t="s">
        <v>342</v>
      </c>
    </row>
    <row r="12" spans="1:13" x14ac:dyDescent="0.25">
      <c r="C12" s="173" t="s">
        <v>343</v>
      </c>
    </row>
    <row r="13" spans="1:13" ht="15.75" thickBot="1" x14ac:dyDescent="0.3"/>
    <row r="14" spans="1:13" x14ac:dyDescent="0.25">
      <c r="A14" s="292"/>
      <c r="B14" s="293" t="s">
        <v>58</v>
      </c>
      <c r="C14" s="292"/>
      <c r="D14" s="294" t="s">
        <v>44</v>
      </c>
      <c r="E14" s="295" t="s">
        <v>2</v>
      </c>
      <c r="F14" s="296" t="s">
        <v>2</v>
      </c>
      <c r="G14" s="1" t="s">
        <v>59</v>
      </c>
      <c r="H14" s="26" t="s">
        <v>59</v>
      </c>
      <c r="I14" s="26" t="s">
        <v>344</v>
      </c>
      <c r="J14" s="26" t="s">
        <v>61</v>
      </c>
      <c r="K14" s="26" t="s">
        <v>62</v>
      </c>
      <c r="L14" s="26"/>
      <c r="M14" s="32"/>
    </row>
    <row r="15" spans="1:13" x14ac:dyDescent="0.25">
      <c r="A15" s="297" t="s">
        <v>63</v>
      </c>
      <c r="B15" s="298" t="s">
        <v>64</v>
      </c>
      <c r="C15" s="299" t="s">
        <v>65</v>
      </c>
      <c r="D15" s="300" t="s">
        <v>46</v>
      </c>
      <c r="E15" s="301" t="s">
        <v>345</v>
      </c>
      <c r="F15" s="302" t="s">
        <v>282</v>
      </c>
      <c r="G15" s="3" t="s">
        <v>346</v>
      </c>
      <c r="H15" s="33" t="s">
        <v>346</v>
      </c>
      <c r="I15" s="33" t="s">
        <v>75</v>
      </c>
      <c r="J15" s="33" t="s">
        <v>70</v>
      </c>
      <c r="K15" s="33" t="s">
        <v>347</v>
      </c>
      <c r="L15" s="303" t="s">
        <v>71</v>
      </c>
      <c r="M15" s="34" t="s">
        <v>10</v>
      </c>
    </row>
    <row r="16" spans="1:13" ht="18" customHeight="1" thickBot="1" x14ac:dyDescent="0.3">
      <c r="A16" s="297" t="s">
        <v>348</v>
      </c>
      <c r="B16" s="298" t="s">
        <v>72</v>
      </c>
      <c r="C16" s="304"/>
      <c r="D16" s="305" t="s">
        <v>8</v>
      </c>
      <c r="E16" s="306" t="s">
        <v>349</v>
      </c>
      <c r="F16" s="307" t="s">
        <v>9</v>
      </c>
      <c r="G16" s="308" t="s">
        <v>74</v>
      </c>
      <c r="H16" s="309" t="s">
        <v>331</v>
      </c>
      <c r="I16" s="33"/>
      <c r="J16" s="33" t="s">
        <v>7</v>
      </c>
      <c r="K16" s="33" t="s">
        <v>350</v>
      </c>
      <c r="L16" s="303"/>
      <c r="M16" s="44"/>
    </row>
    <row r="17" spans="1:13" ht="10.5" customHeight="1" thickBot="1" x14ac:dyDescent="0.3">
      <c r="A17" s="310">
        <v>1</v>
      </c>
      <c r="B17" s="311">
        <v>2</v>
      </c>
      <c r="C17" s="312">
        <v>3</v>
      </c>
      <c r="D17" s="313">
        <v>4</v>
      </c>
      <c r="E17" s="314">
        <v>5</v>
      </c>
      <c r="F17" s="313">
        <v>5</v>
      </c>
      <c r="G17" s="315">
        <v>6</v>
      </c>
      <c r="H17" s="51">
        <v>7</v>
      </c>
      <c r="I17" s="51">
        <v>8</v>
      </c>
      <c r="J17" s="51">
        <v>9</v>
      </c>
      <c r="K17" s="51">
        <v>10</v>
      </c>
      <c r="L17" s="51">
        <v>12</v>
      </c>
      <c r="M17" s="52">
        <v>11</v>
      </c>
    </row>
    <row r="18" spans="1:13" ht="13.5" customHeight="1" x14ac:dyDescent="0.25">
      <c r="A18" s="316" t="s">
        <v>11</v>
      </c>
      <c r="B18" s="62" t="s">
        <v>76</v>
      </c>
      <c r="C18" s="317"/>
      <c r="D18" s="73"/>
      <c r="E18" s="318"/>
      <c r="F18" s="319"/>
      <c r="G18" s="320"/>
      <c r="H18" s="68"/>
      <c r="I18" s="68"/>
      <c r="J18" s="68"/>
      <c r="K18" s="68"/>
      <c r="L18" s="68"/>
      <c r="M18" s="69"/>
    </row>
    <row r="19" spans="1:13" x14ac:dyDescent="0.25">
      <c r="A19" s="110"/>
      <c r="B19" s="62" t="s">
        <v>77</v>
      </c>
      <c r="C19" s="321" t="s">
        <v>38</v>
      </c>
      <c r="D19" s="322">
        <f>D21+D30+D34+D35+D40</f>
        <v>113014</v>
      </c>
      <c r="E19" s="197">
        <f>SUM(E21,E30,E34,E35,E40)</f>
        <v>9734100</v>
      </c>
      <c r="F19" s="217">
        <f>SUM(F21,F30,F34,F35,F40)</f>
        <v>1757471.5</v>
      </c>
      <c r="G19" s="109">
        <f>SUM(G21,G30,G34,G40,G35)</f>
        <v>1644457.5</v>
      </c>
      <c r="H19" s="323">
        <f>ROUND(F19/D19*100,1)-100</f>
        <v>1455.1</v>
      </c>
      <c r="I19" s="158">
        <f>SUM(I21,I30,I34,I35,I40)</f>
        <v>3229.6000000000004</v>
      </c>
      <c r="J19" s="158">
        <f>SUM(J21,J30,J34,J35,J40)</f>
        <v>1664228.35</v>
      </c>
      <c r="K19" s="158">
        <f>SUM(K21,K30,K34,K35,K40)</f>
        <v>-23000.45</v>
      </c>
      <c r="L19" s="324">
        <f>SUM(L21,L30,L34,L35,L40)</f>
        <v>1644457.5</v>
      </c>
      <c r="M19" s="201"/>
    </row>
    <row r="20" spans="1:13" x14ac:dyDescent="0.25">
      <c r="A20" s="70"/>
      <c r="B20" s="63"/>
      <c r="C20" s="325"/>
      <c r="D20" s="79"/>
      <c r="E20" s="65"/>
      <c r="F20" s="204"/>
      <c r="G20" s="326"/>
      <c r="H20" s="323"/>
      <c r="I20" s="323"/>
      <c r="J20" s="323"/>
      <c r="K20" s="323"/>
      <c r="L20" s="324"/>
      <c r="M20" s="83"/>
    </row>
    <row r="21" spans="1:13" x14ac:dyDescent="0.25">
      <c r="A21" s="84">
        <v>1</v>
      </c>
      <c r="B21" s="85" t="s">
        <v>78</v>
      </c>
      <c r="C21" s="325" t="s">
        <v>38</v>
      </c>
      <c r="D21" s="91">
        <f>SUM(D23:D29)</f>
        <v>6056</v>
      </c>
      <c r="E21" s="207">
        <f>SUM(E23:E29)</f>
        <v>631300</v>
      </c>
      <c r="F21" s="327">
        <f>SUM(F23:F29)</f>
        <v>96282.64</v>
      </c>
      <c r="G21" s="109">
        <f>SUM(G23:G29)</f>
        <v>90226.64</v>
      </c>
      <c r="H21" s="323">
        <f>ROUND(F21/D21*100,1)-100</f>
        <v>1489.9</v>
      </c>
      <c r="I21" s="158">
        <f>SUM(I23:I29)</f>
        <v>302.8</v>
      </c>
      <c r="J21" s="158">
        <f>SUM(J23:J29)</f>
        <v>89923.839999999997</v>
      </c>
      <c r="K21" s="323">
        <f>SUM(K23:K29)</f>
        <v>0</v>
      </c>
      <c r="L21" s="324">
        <f>I21+J21-K21</f>
        <v>90226.64</v>
      </c>
      <c r="M21" s="83"/>
    </row>
    <row r="22" spans="1:13" x14ac:dyDescent="0.25">
      <c r="A22" s="70"/>
      <c r="B22" s="63" t="s">
        <v>79</v>
      </c>
      <c r="C22" s="325"/>
      <c r="D22" s="79"/>
      <c r="E22" s="65"/>
      <c r="F22" s="204"/>
      <c r="G22" s="326"/>
      <c r="H22" s="323"/>
      <c r="I22" s="323"/>
      <c r="J22" s="323"/>
      <c r="K22" s="323"/>
      <c r="L22" s="324"/>
      <c r="M22" s="83"/>
    </row>
    <row r="23" spans="1:13" x14ac:dyDescent="0.25">
      <c r="A23" s="88" t="s">
        <v>80</v>
      </c>
      <c r="B23" s="63" t="s">
        <v>81</v>
      </c>
      <c r="C23" s="325" t="s">
        <v>38</v>
      </c>
      <c r="D23" s="79">
        <v>1705</v>
      </c>
      <c r="E23" s="65">
        <f>'[1]Канализация 1 кв.'!F23+'[1]Канализация 2 кв.'!F23+'[1]Канализация 3 кв. '!F27+'[1]Канализация 4 кв.  '!F23</f>
        <v>88300</v>
      </c>
      <c r="F23" s="65">
        <f>'[1]Канализация 1 кв.'!G23+'[1]Канализация 2 кв.'!G23+'[1]Канализация 3 кв. '!G27+'[1]Канализация 4 кв.  '!G23</f>
        <v>11047.26</v>
      </c>
      <c r="G23" s="328">
        <f t="shared" ref="G23:G29" si="0">F23-D23</f>
        <v>9342.26</v>
      </c>
      <c r="H23" s="323">
        <f>ROUND(F23/D23*100,1)-100</f>
        <v>547.9</v>
      </c>
      <c r="I23" s="158">
        <f>D23*5/100</f>
        <v>85.25</v>
      </c>
      <c r="J23" s="158">
        <f>G23-I23</f>
        <v>9257.01</v>
      </c>
      <c r="K23" s="329"/>
      <c r="L23" s="324">
        <f>I23+J23-K23</f>
        <v>9342.26</v>
      </c>
      <c r="M23" s="83" t="s">
        <v>351</v>
      </c>
    </row>
    <row r="24" spans="1:13" hidden="1" x14ac:dyDescent="0.25">
      <c r="A24" s="88" t="s">
        <v>83</v>
      </c>
      <c r="B24" s="63" t="s">
        <v>84</v>
      </c>
      <c r="C24" s="325" t="s">
        <v>38</v>
      </c>
      <c r="D24" s="79"/>
      <c r="E24" s="65">
        <f>'[1]Канализация 1 кв.'!F24+'[1]Канализация 2 кв.'!F24+'[1]Канализация 3 кв. '!F28+'[1]Канализация 4 кв.  '!F24</f>
        <v>0</v>
      </c>
      <c r="F24" s="65">
        <f>'[1]Канализация 1 кв.'!G24+'[1]Канализация 2 кв.'!G24+'[1]Канализация 3 кв. '!G28+'[1]Канализация 4 кв.  '!G24</f>
        <v>0</v>
      </c>
      <c r="G24" s="328">
        <f t="shared" si="0"/>
        <v>0</v>
      </c>
      <c r="H24" s="323"/>
      <c r="I24" s="323"/>
      <c r="J24" s="323">
        <f t="shared" ref="J24:J29" si="1">G24-I24</f>
        <v>0</v>
      </c>
      <c r="K24" s="323"/>
      <c r="L24" s="324"/>
      <c r="M24" s="83"/>
    </row>
    <row r="25" spans="1:13" hidden="1" x14ac:dyDescent="0.25">
      <c r="A25" s="88" t="s">
        <v>85</v>
      </c>
      <c r="B25" s="63" t="s">
        <v>86</v>
      </c>
      <c r="C25" s="325" t="s">
        <v>38</v>
      </c>
      <c r="D25" s="79"/>
      <c r="E25" s="65">
        <f>'[1]Канализация 1 кв.'!F25+'[1]Канализация 2 кв.'!F25+'[1]Канализация 3 кв. '!F29+'[1]Канализация 4 кв.  '!F25</f>
        <v>0</v>
      </c>
      <c r="F25" s="65">
        <f>'[1]Канализация 1 кв.'!G25+'[1]Канализация 2 кв.'!G25+'[1]Канализация 3 кв. '!G29+'[1]Канализация 4 кв.  '!G25</f>
        <v>0</v>
      </c>
      <c r="G25" s="328">
        <f t="shared" si="0"/>
        <v>0</v>
      </c>
      <c r="H25" s="323"/>
      <c r="I25" s="323"/>
      <c r="J25" s="323">
        <f t="shared" si="1"/>
        <v>0</v>
      </c>
      <c r="K25" s="323"/>
      <c r="L25" s="324"/>
      <c r="M25" s="83"/>
    </row>
    <row r="26" spans="1:13" hidden="1" x14ac:dyDescent="0.25">
      <c r="A26" s="88" t="s">
        <v>83</v>
      </c>
      <c r="B26" s="63" t="s">
        <v>88</v>
      </c>
      <c r="C26" s="325" t="s">
        <v>38</v>
      </c>
      <c r="D26" s="79">
        <v>0</v>
      </c>
      <c r="E26" s="65">
        <f>'[1]Канализация 1 кв.'!F26+'[1]Канализация 2 кв.'!F26+'[1]Канализация 3 кв. '!F30+'[1]Канализация 4 кв.  '!F26</f>
        <v>0</v>
      </c>
      <c r="F26" s="65">
        <f>'[1]Канализация 1 кв.'!G26+'[1]Канализация 2 кв.'!G26+'[1]Канализация 3 кв. '!G30+'[1]Канализация 4 кв.  '!G26</f>
        <v>0</v>
      </c>
      <c r="G26" s="328">
        <f t="shared" si="0"/>
        <v>0</v>
      </c>
      <c r="H26" s="323"/>
      <c r="I26" s="323"/>
      <c r="J26" s="323">
        <f t="shared" si="1"/>
        <v>0</v>
      </c>
      <c r="K26" s="323"/>
      <c r="L26" s="324"/>
      <c r="M26" s="83"/>
    </row>
    <row r="27" spans="1:13" hidden="1" x14ac:dyDescent="0.25">
      <c r="A27" s="88" t="s">
        <v>85</v>
      </c>
      <c r="B27" s="89" t="s">
        <v>90</v>
      </c>
      <c r="C27" s="325" t="s">
        <v>38</v>
      </c>
      <c r="D27" s="79">
        <v>0</v>
      </c>
      <c r="E27" s="65">
        <f>'[1]Канализация 1 кв.'!F27+'[1]Канализация 2 кв.'!F27+'[1]Канализация 3 кв. '!F31+'[1]Канализация 4 кв.  '!F27</f>
        <v>0</v>
      </c>
      <c r="F27" s="65">
        <f>'[1]Канализация 1 кв.'!G27+'[1]Канализация 2 кв.'!G27+'[1]Канализация 3 кв. '!G31+'[1]Канализация 4 кв.  '!G27</f>
        <v>0</v>
      </c>
      <c r="G27" s="328">
        <f t="shared" si="0"/>
        <v>0</v>
      </c>
      <c r="H27" s="323"/>
      <c r="I27" s="323">
        <f>D27*5/100</f>
        <v>0</v>
      </c>
      <c r="J27" s="323">
        <f t="shared" si="1"/>
        <v>0</v>
      </c>
      <c r="K27" s="323"/>
      <c r="L27" s="324"/>
      <c r="M27" s="83"/>
    </row>
    <row r="28" spans="1:13" x14ac:dyDescent="0.25">
      <c r="A28" s="88" t="s">
        <v>87</v>
      </c>
      <c r="B28" s="63" t="s">
        <v>92</v>
      </c>
      <c r="C28" s="325" t="s">
        <v>38</v>
      </c>
      <c r="D28" s="79">
        <v>4351</v>
      </c>
      <c r="E28" s="65">
        <f>'[1]Канализация 1 кв.'!F28+'[1]Канализация 2 кв.'!F28+'[1]Канализация 3 кв. '!F32+'[1]Канализация 4 кв.  '!F28</f>
        <v>543000</v>
      </c>
      <c r="F28" s="65">
        <f>'[1]Канализация 1 кв.'!G28+'[1]Канализация 2 кв.'!G28+'[1]Канализация 3 кв. '!G32+'[1]Канализация 4 кв.  '!G28</f>
        <v>85235.38</v>
      </c>
      <c r="G28" s="328">
        <f t="shared" si="0"/>
        <v>80884.38</v>
      </c>
      <c r="H28" s="323">
        <f>ROUND(F28/D28*100,1)-100</f>
        <v>1859</v>
      </c>
      <c r="I28" s="158">
        <f>D28*5/100</f>
        <v>217.55</v>
      </c>
      <c r="J28" s="158">
        <f t="shared" si="1"/>
        <v>80666.83</v>
      </c>
      <c r="K28" s="323"/>
      <c r="L28" s="324">
        <f>I28+J28-K28</f>
        <v>80884.38</v>
      </c>
      <c r="M28" s="83" t="s">
        <v>352</v>
      </c>
    </row>
    <row r="29" spans="1:13" hidden="1" x14ac:dyDescent="0.25">
      <c r="A29" s="88" t="s">
        <v>93</v>
      </c>
      <c r="B29" s="63" t="s">
        <v>94</v>
      </c>
      <c r="C29" s="325"/>
      <c r="D29" s="79"/>
      <c r="E29" s="65">
        <f>'[1]Канализация 1 кв.'!F29+'[1]Канализация 2 кв.'!F29+'[1]Канализация 3 кв. '!F33+'[1]Канализация 4 кв.  '!F29</f>
        <v>0</v>
      </c>
      <c r="F29" s="65">
        <f>'[1]Канализация 1 кв.'!G29+'[1]Канализация 2 кв.'!G29+'[1]Канализация 3 кв. '!G33+'[1]Канализация 4 кв.  '!G29</f>
        <v>0</v>
      </c>
      <c r="G29" s="328">
        <f t="shared" si="0"/>
        <v>0</v>
      </c>
      <c r="H29" s="323"/>
      <c r="I29" s="323"/>
      <c r="J29" s="323">
        <f t="shared" si="1"/>
        <v>0</v>
      </c>
      <c r="K29" s="323"/>
      <c r="L29" s="324"/>
      <c r="M29" s="83"/>
    </row>
    <row r="30" spans="1:13" x14ac:dyDescent="0.25">
      <c r="A30" s="84">
        <v>2</v>
      </c>
      <c r="B30" s="85" t="s">
        <v>95</v>
      </c>
      <c r="C30" s="325" t="s">
        <v>38</v>
      </c>
      <c r="D30" s="91">
        <f>D32+D33</f>
        <v>40284</v>
      </c>
      <c r="E30" s="197">
        <f>SUM(E32:E33)</f>
        <v>1882300</v>
      </c>
      <c r="F30" s="207">
        <f>SUM(F32:F33)</f>
        <v>336419.02</v>
      </c>
      <c r="G30" s="109">
        <f>SUM(G32:G33)</f>
        <v>296135.02</v>
      </c>
      <c r="H30" s="323">
        <f>ROUND(F30/D30*100,1)-100</f>
        <v>735.1</v>
      </c>
      <c r="I30" s="158">
        <f>SUM(I32:I33)</f>
        <v>2014.2</v>
      </c>
      <c r="J30" s="158">
        <f>SUM(J32:J33)</f>
        <v>294120.82</v>
      </c>
      <c r="K30" s="323">
        <f>SUM(K32:K33)</f>
        <v>0</v>
      </c>
      <c r="L30" s="324">
        <f>I30+J30-K30</f>
        <v>296135.02</v>
      </c>
      <c r="M30" s="83"/>
    </row>
    <row r="31" spans="1:13" x14ac:dyDescent="0.25">
      <c r="A31" s="70"/>
      <c r="B31" s="63" t="s">
        <v>79</v>
      </c>
      <c r="C31" s="325"/>
      <c r="D31" s="79"/>
      <c r="E31" s="65"/>
      <c r="F31" s="204"/>
      <c r="G31" s="326"/>
      <c r="H31" s="323"/>
      <c r="I31" s="323"/>
      <c r="J31" s="323"/>
      <c r="K31" s="323"/>
      <c r="L31" s="324"/>
      <c r="M31" s="83"/>
    </row>
    <row r="32" spans="1:13" x14ac:dyDescent="0.25">
      <c r="A32" s="88" t="s">
        <v>96</v>
      </c>
      <c r="B32" s="63" t="s">
        <v>97</v>
      </c>
      <c r="C32" s="325" t="s">
        <v>38</v>
      </c>
      <c r="D32" s="79">
        <v>35030</v>
      </c>
      <c r="E32" s="65">
        <f>'[1]Канализация 1 кв.'!F32+'[1]Канализация 2 кв.'!F32+'[1]Канализация 3 кв. '!F36+'[1]Канализация 4 кв.  '!F32</f>
        <v>1689300</v>
      </c>
      <c r="F32" s="65">
        <f>'[1]Канализация 1 кв.'!G32+'[1]Канализация 2 кв.'!G32+'[1]Канализация 3 кв. '!G36+'[1]Канализация 4 кв.  '!G32</f>
        <v>302229.59000000003</v>
      </c>
      <c r="G32" s="328">
        <f>F32-D32</f>
        <v>267199.59000000003</v>
      </c>
      <c r="H32" s="323">
        <f>ROUND(F32/D32*100,1)-100</f>
        <v>762.8</v>
      </c>
      <c r="I32" s="158">
        <f>D32*5/100</f>
        <v>1751.5</v>
      </c>
      <c r="J32" s="158">
        <f>G32-I32</f>
        <v>265448.09000000003</v>
      </c>
      <c r="K32" s="323"/>
      <c r="L32" s="324">
        <f>I32+J32-K32</f>
        <v>267199.59000000003</v>
      </c>
      <c r="M32" s="83" t="s">
        <v>353</v>
      </c>
    </row>
    <row r="33" spans="1:13" x14ac:dyDescent="0.25">
      <c r="A33" s="88" t="s">
        <v>99</v>
      </c>
      <c r="B33" s="63" t="s">
        <v>100</v>
      </c>
      <c r="C33" s="325" t="s">
        <v>38</v>
      </c>
      <c r="D33" s="79">
        <v>5254</v>
      </c>
      <c r="E33" s="65">
        <f>'[1]Канализация 1 кв.'!F33+'[1]Канализация 2 кв.'!F33+'[1]Канализация 3 кв. '!F37+'[1]Канализация 4 кв.  '!F33</f>
        <v>193000</v>
      </c>
      <c r="F33" s="65">
        <f>'[1]Канализация 1 кв.'!G33+'[1]Канализация 2 кв.'!G33+'[1]Канализация 3 кв. '!G37+'[1]Канализация 4 кв.  '!G33</f>
        <v>34189.43</v>
      </c>
      <c r="G33" s="328">
        <f>F33-D33</f>
        <v>28935.43</v>
      </c>
      <c r="H33" s="323">
        <f>ROUND(F33/D33*100,1)-100</f>
        <v>550.70000000000005</v>
      </c>
      <c r="I33" s="158">
        <f>D33*5/100</f>
        <v>262.7</v>
      </c>
      <c r="J33" s="158">
        <f>G33-I33</f>
        <v>28672.73</v>
      </c>
      <c r="K33" s="323"/>
      <c r="L33" s="324">
        <f>I33+J33-K33</f>
        <v>28935.43</v>
      </c>
      <c r="M33" s="76" t="s">
        <v>18</v>
      </c>
    </row>
    <row r="34" spans="1:13" x14ac:dyDescent="0.25">
      <c r="A34" s="84">
        <v>3</v>
      </c>
      <c r="B34" s="85" t="s">
        <v>101</v>
      </c>
      <c r="C34" s="325" t="s">
        <v>38</v>
      </c>
      <c r="D34" s="91">
        <v>2316</v>
      </c>
      <c r="E34" s="197">
        <f>'[1]Канализация 1 кв.'!F34+'[1]Канализация 2 кв.'!F34+'[1]Канализация 3 кв. '!F38+'[1]Канализация 4 кв.  '!F34</f>
        <v>966500</v>
      </c>
      <c r="F34" s="197">
        <f>'[1]Канализация 1 кв.'!G34+'[1]Канализация 2 кв.'!G34+'[1]Канализация 3 кв. '!G38+'[1]Канализация 4 кв.  '!G34</f>
        <v>171195.55</v>
      </c>
      <c r="G34" s="328">
        <f>F34-D34</f>
        <v>168879.55</v>
      </c>
      <c r="H34" s="323">
        <f>ROUND(F34/D34*100,1)-100</f>
        <v>7291.9</v>
      </c>
      <c r="I34" s="158">
        <f>D34*5/100</f>
        <v>115.8</v>
      </c>
      <c r="J34" s="158">
        <f>G34-I34</f>
        <v>168763.75</v>
      </c>
      <c r="K34" s="323"/>
      <c r="L34" s="324">
        <f>I34+J34-K34</f>
        <v>168879.55</v>
      </c>
      <c r="M34" s="83" t="s">
        <v>174</v>
      </c>
    </row>
    <row r="35" spans="1:13" x14ac:dyDescent="0.25">
      <c r="A35" s="84">
        <v>4</v>
      </c>
      <c r="B35" s="85" t="s">
        <v>103</v>
      </c>
      <c r="C35" s="325" t="s">
        <v>38</v>
      </c>
      <c r="D35" s="91">
        <f>D37</f>
        <v>24211</v>
      </c>
      <c r="E35" s="327">
        <f>E37+E39</f>
        <v>0</v>
      </c>
      <c r="F35" s="197">
        <f>'[1]Канализация 1 кв.'!G35+'[1]Канализация 2 кв.'!G35+'[1]Канализация 3 кв. '!G39+'[1]Канализация 4 кв.  '!G35</f>
        <v>0</v>
      </c>
      <c r="G35" s="330">
        <f>G37</f>
        <v>-24211</v>
      </c>
      <c r="H35" s="323">
        <f>ROUND(F35/D35*100,1)-100</f>
        <v>-100</v>
      </c>
      <c r="I35" s="158">
        <f>-D35*5/100</f>
        <v>-1210.55</v>
      </c>
      <c r="J35" s="323"/>
      <c r="K35" s="158">
        <f>K37</f>
        <v>-23000.45</v>
      </c>
      <c r="L35" s="324">
        <f>I35+K35</f>
        <v>-24211</v>
      </c>
      <c r="M35" s="83"/>
    </row>
    <row r="36" spans="1:13" x14ac:dyDescent="0.25">
      <c r="A36" s="70"/>
      <c r="B36" s="63" t="s">
        <v>79</v>
      </c>
      <c r="C36" s="325"/>
      <c r="D36" s="79"/>
      <c r="E36" s="65"/>
      <c r="F36" s="204"/>
      <c r="G36" s="326"/>
      <c r="H36" s="323"/>
      <c r="I36" s="158"/>
      <c r="J36" s="323"/>
      <c r="K36" s="158"/>
      <c r="L36" s="324"/>
      <c r="M36" s="83"/>
    </row>
    <row r="37" spans="1:13" x14ac:dyDescent="0.25">
      <c r="A37" s="208" t="s">
        <v>19</v>
      </c>
      <c r="B37" s="63" t="s">
        <v>236</v>
      </c>
      <c r="C37" s="325" t="s">
        <v>38</v>
      </c>
      <c r="D37" s="331">
        <v>24211</v>
      </c>
      <c r="E37" s="155">
        <f>'[1]Канализация 1 кв.'!F37+'[1]Канализация 2 кв.'!F37+'[1]Канализация 3 кв. '!F41+'[1]Канализация 4 кв.  '!F37</f>
        <v>0</v>
      </c>
      <c r="F37" s="65">
        <f>'[1]Канализация 1 кв.'!G37+'[1]Канализация 2 кв.'!G37+'[1]Канализация 3 кв. '!G41+'[1]Канализация 4 кв.  '!G37</f>
        <v>0</v>
      </c>
      <c r="G37" s="328">
        <f>F37-D37</f>
        <v>-24211</v>
      </c>
      <c r="H37" s="323">
        <f>ROUND(F37/D37*100,1)</f>
        <v>0</v>
      </c>
      <c r="I37" s="158">
        <f>-D37*5/100</f>
        <v>-1210.55</v>
      </c>
      <c r="J37" s="323"/>
      <c r="K37" s="158">
        <f>G37-I37</f>
        <v>-23000.45</v>
      </c>
      <c r="L37" s="324">
        <f>I37+K37</f>
        <v>-24211</v>
      </c>
      <c r="M37" s="83" t="s">
        <v>354</v>
      </c>
    </row>
    <row r="38" spans="1:13" hidden="1" x14ac:dyDescent="0.25">
      <c r="A38" s="70" t="s">
        <v>288</v>
      </c>
      <c r="B38" s="63" t="s">
        <v>106</v>
      </c>
      <c r="C38" s="325"/>
      <c r="D38" s="79"/>
      <c r="E38" s="65"/>
      <c r="F38" s="204"/>
      <c r="G38" s="328">
        <f>F38-D38</f>
        <v>0</v>
      </c>
      <c r="H38" s="323"/>
      <c r="I38" s="323"/>
      <c r="J38" s="323"/>
      <c r="K38" s="323"/>
      <c r="L38" s="324"/>
      <c r="M38" s="83"/>
    </row>
    <row r="39" spans="1:13" hidden="1" x14ac:dyDescent="0.25">
      <c r="A39" s="70"/>
      <c r="B39" s="63" t="s">
        <v>21</v>
      </c>
      <c r="C39" s="325" t="s">
        <v>38</v>
      </c>
      <c r="D39" s="64"/>
      <c r="E39" s="65"/>
      <c r="F39" s="204"/>
      <c r="G39" s="328">
        <f>F39-D39</f>
        <v>0</v>
      </c>
      <c r="H39" s="323"/>
      <c r="I39" s="323"/>
      <c r="J39" s="323"/>
      <c r="K39" s="323"/>
      <c r="L39" s="324"/>
      <c r="M39" s="83"/>
    </row>
    <row r="40" spans="1:13" x14ac:dyDescent="0.25">
      <c r="A40" s="84">
        <v>5</v>
      </c>
      <c r="B40" s="85" t="s">
        <v>107</v>
      </c>
      <c r="C40" s="325" t="s">
        <v>38</v>
      </c>
      <c r="D40" s="86">
        <f>SUM(D41:D58)</f>
        <v>40147</v>
      </c>
      <c r="E40" s="197">
        <f>SUM(E41:E58)</f>
        <v>6254000</v>
      </c>
      <c r="F40" s="207">
        <f>SUM(F41:F58)</f>
        <v>1153574.29</v>
      </c>
      <c r="G40" s="332">
        <f>SUM(G41:G58)</f>
        <v>1113427.29</v>
      </c>
      <c r="H40" s="323">
        <f>ROUND(F40/D40*100,1)-100</f>
        <v>2773.4</v>
      </c>
      <c r="I40" s="158">
        <f>SUM(I41:I58)</f>
        <v>2007.35</v>
      </c>
      <c r="J40" s="158">
        <f>SUM(J41:J58)</f>
        <v>1111419.94</v>
      </c>
      <c r="K40" s="323">
        <f>SUM(K41:K58)</f>
        <v>0</v>
      </c>
      <c r="L40" s="324">
        <f>I40+J40-K40</f>
        <v>1113427.29</v>
      </c>
      <c r="M40" s="83"/>
    </row>
    <row r="41" spans="1:13" ht="13.5" customHeight="1" x14ac:dyDescent="0.25">
      <c r="A41" s="88" t="s">
        <v>108</v>
      </c>
      <c r="B41" s="63" t="s">
        <v>109</v>
      </c>
      <c r="C41" s="325" t="s">
        <v>38</v>
      </c>
      <c r="D41" s="79"/>
      <c r="E41" s="155">
        <f>'[1]Канализация 1 кв.'!F41+'[1]Канализация 2 кв.'!F41+'[1]Канализация 3 кв. '!F45+'[1]Канализация 4 кв.  '!F41</f>
        <v>7200</v>
      </c>
      <c r="F41" s="65">
        <f>'[1]Канализация 1 кв.'!G41+'[1]Канализация 2 кв.'!G41+'[1]Канализация 3 кв. '!G45+'[1]Канализация 4 кв.  '!G41</f>
        <v>1279.5999999999999</v>
      </c>
      <c r="G41" s="333">
        <f t="shared" ref="G41:G51" si="2">F41-D41</f>
        <v>1279.5999999999999</v>
      </c>
      <c r="H41" s="323">
        <v>100</v>
      </c>
      <c r="I41" s="323">
        <v>0</v>
      </c>
      <c r="J41" s="158">
        <f>G41-I41</f>
        <v>1279.5999999999999</v>
      </c>
      <c r="K41" s="323"/>
      <c r="L41" s="324">
        <f>I41+J41-K41</f>
        <v>1279.5999999999999</v>
      </c>
      <c r="M41" s="83" t="s">
        <v>355</v>
      </c>
    </row>
    <row r="42" spans="1:13" hidden="1" x14ac:dyDescent="0.25">
      <c r="A42" s="88" t="s">
        <v>111</v>
      </c>
      <c r="B42" s="63" t="s">
        <v>112</v>
      </c>
      <c r="C42" s="325"/>
      <c r="D42" s="79"/>
      <c r="E42" s="155">
        <f>'[1]Канализация 1 кв.'!F42+'[1]Канализация 2 кв.'!F42+'[1]Канализация 3 кв. '!F46+'[1]Канализация 4 кв.  '!F42</f>
        <v>0</v>
      </c>
      <c r="F42" s="65">
        <f>'[1]Канализация 1 кв.'!G42+'[1]Канализация 2 кв.'!G42+'[1]Канализация 3 кв. '!G46+'[1]Канализация 4 кв.  '!G42</f>
        <v>0</v>
      </c>
      <c r="G42" s="328">
        <f t="shared" si="2"/>
        <v>0</v>
      </c>
      <c r="H42" s="323"/>
      <c r="I42" s="323"/>
      <c r="J42" s="323"/>
      <c r="K42" s="323"/>
      <c r="L42" s="324"/>
      <c r="M42" s="83"/>
    </row>
    <row r="43" spans="1:13" hidden="1" x14ac:dyDescent="0.25">
      <c r="A43" s="88"/>
      <c r="B43" s="63" t="s">
        <v>113</v>
      </c>
      <c r="C43" s="325" t="s">
        <v>38</v>
      </c>
      <c r="D43" s="79"/>
      <c r="E43" s="155">
        <f>'[1]Канализация 1 кв.'!F43+'[1]Канализация 2 кв.'!F43+'[1]Канализация 3 кв. '!F47+'[1]Канализация 4 кв.  '!F43</f>
        <v>0</v>
      </c>
      <c r="F43" s="65">
        <f>'[1]Канализация 1 кв.'!G43+'[1]Канализация 2 кв.'!G43+'[1]Канализация 3 кв. '!G47+'[1]Канализация 4 кв.  '!G43</f>
        <v>0</v>
      </c>
      <c r="G43" s="328">
        <f t="shared" si="2"/>
        <v>0</v>
      </c>
      <c r="H43" s="323"/>
      <c r="I43" s="323"/>
      <c r="J43" s="323"/>
      <c r="K43" s="323"/>
      <c r="L43" s="324"/>
      <c r="M43" s="83"/>
    </row>
    <row r="44" spans="1:13" hidden="1" x14ac:dyDescent="0.25">
      <c r="A44" s="88" t="s">
        <v>114</v>
      </c>
      <c r="B44" s="63" t="s">
        <v>115</v>
      </c>
      <c r="C44" s="325" t="s">
        <v>38</v>
      </c>
      <c r="D44" s="79"/>
      <c r="E44" s="155">
        <f>'[1]Канализация 1 кв.'!F44+'[1]Канализация 2 кв.'!F44+'[1]Канализация 3 кв. '!F48+'[1]Канализация 4 кв.  '!F44</f>
        <v>0</v>
      </c>
      <c r="F44" s="65">
        <f>'[1]Канализация 1 кв.'!G44+'[1]Канализация 2 кв.'!G44+'[1]Канализация 3 кв. '!G48+'[1]Канализация 4 кв.  '!G44</f>
        <v>0</v>
      </c>
      <c r="G44" s="328">
        <f t="shared" si="2"/>
        <v>0</v>
      </c>
      <c r="H44" s="323"/>
      <c r="I44" s="323"/>
      <c r="J44" s="323"/>
      <c r="K44" s="323"/>
      <c r="L44" s="324"/>
      <c r="M44" s="83"/>
    </row>
    <row r="45" spans="1:13" hidden="1" x14ac:dyDescent="0.25">
      <c r="A45" s="88" t="s">
        <v>116</v>
      </c>
      <c r="B45" s="63" t="s">
        <v>117</v>
      </c>
      <c r="C45" s="325" t="s">
        <v>38</v>
      </c>
      <c r="D45" s="79"/>
      <c r="E45" s="155">
        <f>'[1]Канализация 1 кв.'!F45+'[1]Канализация 2 кв.'!F45+'[1]Канализация 3 кв. '!F49+'[1]Канализация 4 кв.  '!F45</f>
        <v>0</v>
      </c>
      <c r="F45" s="65">
        <f>'[1]Канализация 1 кв.'!G45+'[1]Канализация 2 кв.'!G45+'[1]Канализация 3 кв. '!G49+'[1]Канализация 4 кв.  '!G45</f>
        <v>0</v>
      </c>
      <c r="G45" s="328">
        <f t="shared" si="2"/>
        <v>0</v>
      </c>
      <c r="H45" s="323"/>
      <c r="I45" s="323"/>
      <c r="J45" s="323"/>
      <c r="K45" s="323"/>
      <c r="L45" s="324"/>
      <c r="M45" s="83"/>
    </row>
    <row r="46" spans="1:13" hidden="1" x14ac:dyDescent="0.25">
      <c r="A46" s="88" t="s">
        <v>118</v>
      </c>
      <c r="B46" s="63" t="s">
        <v>119</v>
      </c>
      <c r="C46" s="325" t="s">
        <v>38</v>
      </c>
      <c r="D46" s="79"/>
      <c r="E46" s="155">
        <f>'[1]Канализация 1 кв.'!F46+'[1]Канализация 2 кв.'!F46+'[1]Канализация 3 кв. '!F50+'[1]Канализация 4 кв.  '!F46</f>
        <v>0</v>
      </c>
      <c r="F46" s="65">
        <f>'[1]Канализация 1 кв.'!G46+'[1]Канализация 2 кв.'!G46+'[1]Канализация 3 кв. '!G50+'[1]Канализация 4 кв.  '!G46</f>
        <v>0</v>
      </c>
      <c r="G46" s="328">
        <f t="shared" si="2"/>
        <v>0</v>
      </c>
      <c r="H46" s="323"/>
      <c r="I46" s="323"/>
      <c r="J46" s="323"/>
      <c r="K46" s="323"/>
      <c r="L46" s="324"/>
      <c r="M46" s="83"/>
    </row>
    <row r="47" spans="1:13" x14ac:dyDescent="0.25">
      <c r="A47" s="88" t="s">
        <v>111</v>
      </c>
      <c r="B47" s="63" t="s">
        <v>121</v>
      </c>
      <c r="C47" s="325" t="s">
        <v>38</v>
      </c>
      <c r="D47" s="79">
        <v>163</v>
      </c>
      <c r="E47" s="155">
        <f>'[1]Канализация 1 кв.'!F47+'[1]Канализация 2 кв.'!F47+'[1]Канализация 3 кв. '!F51+'[1]Канализация 4 кв.  '!F47</f>
        <v>4400</v>
      </c>
      <c r="F47" s="65">
        <f>'[1]Канализация 1 кв.'!G47+'[1]Канализация 2 кв.'!G47+'[1]Канализация 3 кв. '!G51+'[1]Канализация 4 кв.  '!G47</f>
        <v>786.22</v>
      </c>
      <c r="G47" s="333">
        <f t="shared" si="2"/>
        <v>623.22</v>
      </c>
      <c r="H47" s="323">
        <f>ROUND(F47/D47*100,1)-100</f>
        <v>382.3</v>
      </c>
      <c r="I47" s="158">
        <f>D47*5/100</f>
        <v>8.15</v>
      </c>
      <c r="J47" s="323">
        <f>G47-I47</f>
        <v>615.07000000000005</v>
      </c>
      <c r="K47" s="323"/>
      <c r="L47" s="324">
        <f>I47+J47-K47</f>
        <v>623.22</v>
      </c>
      <c r="M47" s="83" t="s">
        <v>356</v>
      </c>
    </row>
    <row r="48" spans="1:13" hidden="1" x14ac:dyDescent="0.25">
      <c r="A48" s="88" t="s">
        <v>290</v>
      </c>
      <c r="B48" s="63" t="s">
        <v>123</v>
      </c>
      <c r="C48" s="325" t="s">
        <v>38</v>
      </c>
      <c r="D48" s="79"/>
      <c r="E48" s="155">
        <f>'[1]Канализация 1 кв.'!F48+'[1]Канализация 2 кв.'!F48+'[1]Канализация 3 кв. '!F52+'[1]Канализация 4 кв.  '!F48</f>
        <v>0</v>
      </c>
      <c r="F48" s="65">
        <f>'[1]Канализация 1 кв.'!G48+'[1]Канализация 2 кв.'!G48+'[1]Канализация 3 кв. '!G52+'[1]Канализация 4 кв.  '!G48</f>
        <v>0</v>
      </c>
      <c r="G48" s="328">
        <f t="shared" si="2"/>
        <v>0</v>
      </c>
      <c r="H48" s="323"/>
      <c r="I48" s="323"/>
      <c r="J48" s="323"/>
      <c r="K48" s="323"/>
      <c r="L48" s="324"/>
      <c r="M48" s="83"/>
    </row>
    <row r="49" spans="1:13" hidden="1" x14ac:dyDescent="0.25">
      <c r="A49" s="88" t="s">
        <v>291</v>
      </c>
      <c r="B49" s="63" t="s">
        <v>125</v>
      </c>
      <c r="C49" s="325"/>
      <c r="D49" s="79"/>
      <c r="E49" s="155">
        <f>'[1]Канализация 1 кв.'!F49+'[1]Канализация 2 кв.'!F49+'[1]Канализация 3 кв. '!F53+'[1]Канализация 4 кв.  '!F49</f>
        <v>0</v>
      </c>
      <c r="F49" s="65">
        <f>'[1]Канализация 1 кв.'!G49+'[1]Канализация 2 кв.'!G49+'[1]Канализация 3 кв. '!G53+'[1]Канализация 4 кв.  '!G49</f>
        <v>0</v>
      </c>
      <c r="G49" s="328">
        <f t="shared" si="2"/>
        <v>0</v>
      </c>
      <c r="H49" s="323"/>
      <c r="I49" s="323"/>
      <c r="J49" s="323"/>
      <c r="K49" s="323"/>
      <c r="L49" s="324"/>
      <c r="M49" s="83"/>
    </row>
    <row r="50" spans="1:13" ht="11.25" hidden="1" customHeight="1" x14ac:dyDescent="0.25">
      <c r="A50" s="70"/>
      <c r="B50" s="63" t="s">
        <v>126</v>
      </c>
      <c r="C50" s="325" t="s">
        <v>38</v>
      </c>
      <c r="D50" s="79"/>
      <c r="E50" s="155">
        <f>'[1]Канализация 1 кв.'!F50+'[1]Канализация 2 кв.'!F50+'[1]Канализация 3 кв. '!F54+'[1]Канализация 4 кв.  '!F50</f>
        <v>0</v>
      </c>
      <c r="F50" s="65">
        <f>'[1]Канализация 1 кв.'!G50+'[1]Канализация 2 кв.'!G50+'[1]Канализация 3 кв. '!G54+'[1]Канализация 4 кв.  '!G50</f>
        <v>0</v>
      </c>
      <c r="G50" s="328">
        <f t="shared" si="2"/>
        <v>0</v>
      </c>
      <c r="H50" s="323"/>
      <c r="I50" s="323"/>
      <c r="J50" s="323"/>
      <c r="K50" s="323"/>
      <c r="L50" s="324"/>
      <c r="M50" s="83"/>
    </row>
    <row r="51" spans="1:13" hidden="1" x14ac:dyDescent="0.25">
      <c r="A51" s="88" t="s">
        <v>292</v>
      </c>
      <c r="B51" s="63" t="s">
        <v>293</v>
      </c>
      <c r="C51" s="325" t="s">
        <v>38</v>
      </c>
      <c r="D51" s="79"/>
      <c r="E51" s="155">
        <f>'[1]Канализация 1 кв.'!F51+'[1]Канализация 2 кв.'!F51+'[1]Канализация 3 кв. '!F55+'[1]Канализация 4 кв.  '!F51</f>
        <v>0</v>
      </c>
      <c r="F51" s="65">
        <f>'[1]Канализация 1 кв.'!G51+'[1]Канализация 2 кв.'!G51+'[1]Канализация 3 кв. '!G55+'[1]Канализация 4 кв.  '!G51</f>
        <v>0</v>
      </c>
      <c r="G51" s="328">
        <f t="shared" si="2"/>
        <v>0</v>
      </c>
      <c r="H51" s="323"/>
      <c r="I51" s="323"/>
      <c r="J51" s="323"/>
      <c r="K51" s="323"/>
      <c r="L51" s="324"/>
      <c r="M51" s="83"/>
    </row>
    <row r="52" spans="1:13" x14ac:dyDescent="0.25">
      <c r="A52" s="70" t="s">
        <v>357</v>
      </c>
      <c r="B52" s="63" t="s">
        <v>131</v>
      </c>
      <c r="C52" s="325"/>
      <c r="D52" s="79"/>
      <c r="E52" s="155">
        <f>'[1]Канализация 1 кв.'!F52+'[1]Канализация 2 кв.'!F52+'[1]Канализация 3 кв. '!F56+'[1]Канализация 4 кв.  '!F52</f>
        <v>0</v>
      </c>
      <c r="F52" s="65"/>
      <c r="G52" s="328"/>
      <c r="H52" s="323"/>
      <c r="I52" s="323"/>
      <c r="J52" s="323"/>
      <c r="K52" s="323"/>
      <c r="L52" s="324"/>
      <c r="M52" s="83"/>
    </row>
    <row r="53" spans="1:13" x14ac:dyDescent="0.25">
      <c r="A53" s="70"/>
      <c r="B53" s="63" t="s">
        <v>132</v>
      </c>
      <c r="C53" s="325"/>
      <c r="D53" s="79"/>
      <c r="E53" s="155">
        <f>'[1]Канализация 1 кв.'!F53+'[1]Канализация 2 кв.'!F53+'[1]Канализация 3 кв. '!F57+'[1]Канализация 4 кв.  '!F53</f>
        <v>0</v>
      </c>
      <c r="F53" s="65"/>
      <c r="G53" s="328"/>
      <c r="H53" s="323"/>
      <c r="I53" s="323"/>
      <c r="J53" s="323"/>
      <c r="K53" s="323"/>
      <c r="L53" s="324"/>
      <c r="M53" s="83"/>
    </row>
    <row r="54" spans="1:13" x14ac:dyDescent="0.25">
      <c r="A54" s="70"/>
      <c r="B54" s="63" t="s">
        <v>133</v>
      </c>
      <c r="C54" s="325" t="s">
        <v>38</v>
      </c>
      <c r="D54" s="79">
        <v>0</v>
      </c>
      <c r="E54" s="155">
        <f>'[1]Канализация 1 кв.'!F54+'[1]Канализация 2 кв.'!F54+'[1]Канализация 3 кв. '!F58+'[1]Канализация 4 кв.  '!F54</f>
        <v>1800</v>
      </c>
      <c r="F54" s="65">
        <f>'[1]Канализация 1 кв.'!G54+'[1]Канализация 2 кв.'!G54+'[1]Канализация 3 кв. '!G58+'[1]Канализация 4 кв.  '!G54</f>
        <v>341.23999999999995</v>
      </c>
      <c r="G54" s="333">
        <f>F54-D54</f>
        <v>341.23999999999995</v>
      </c>
      <c r="H54" s="323">
        <v>100</v>
      </c>
      <c r="I54" s="323">
        <f>D54*5/100</f>
        <v>0</v>
      </c>
      <c r="J54" s="158">
        <f>G54-I54</f>
        <v>341.23999999999995</v>
      </c>
      <c r="K54" s="323"/>
      <c r="L54" s="324">
        <f>I54+J54-K54</f>
        <v>341.23999999999995</v>
      </c>
      <c r="M54" s="83" t="s">
        <v>351</v>
      </c>
    </row>
    <row r="55" spans="1:13" hidden="1" x14ac:dyDescent="0.25">
      <c r="A55" s="70" t="s">
        <v>295</v>
      </c>
      <c r="B55" s="63" t="s">
        <v>136</v>
      </c>
      <c r="C55" s="325" t="s">
        <v>38</v>
      </c>
      <c r="D55" s="79"/>
      <c r="E55" s="155">
        <f>'[1]Канализация 1 кв.'!F55+'[1]Канализация 2 кв.'!F55+'[1]Канализация 3 кв. '!F59+'[1]Канализация 4 кв.  '!F55</f>
        <v>0</v>
      </c>
      <c r="F55" s="65">
        <f>'[1]Канализация 1 кв.'!G55+'[1]Канализация 2 кв.'!G55+'[1]Канализация 3 кв. '!G59+'[1]Канализация 4 кв.  '!G55</f>
        <v>0</v>
      </c>
      <c r="G55" s="328">
        <f>F55-D55</f>
        <v>0</v>
      </c>
      <c r="H55" s="323"/>
      <c r="I55" s="323"/>
      <c r="J55" s="323"/>
      <c r="K55" s="323"/>
      <c r="L55" s="324"/>
      <c r="M55" s="83"/>
    </row>
    <row r="56" spans="1:13" hidden="1" x14ac:dyDescent="0.25">
      <c r="A56" s="70" t="s">
        <v>296</v>
      </c>
      <c r="B56" s="63" t="s">
        <v>138</v>
      </c>
      <c r="C56" s="325" t="s">
        <v>38</v>
      </c>
      <c r="D56" s="79"/>
      <c r="E56" s="155">
        <f>'[1]Канализация 1 кв.'!F56+'[1]Канализация 2 кв.'!F56+'[1]Канализация 3 кв. '!F60+'[1]Канализация 4 кв.  '!F56</f>
        <v>0</v>
      </c>
      <c r="F56" s="65">
        <f>'[1]Канализация 1 кв.'!G56+'[1]Канализация 2 кв.'!G56+'[1]Канализация 3 кв. '!G60+'[1]Канализация 4 кв.  '!G56</f>
        <v>0</v>
      </c>
      <c r="G56" s="328">
        <f>F56-D56</f>
        <v>0</v>
      </c>
      <c r="H56" s="323"/>
      <c r="I56" s="323"/>
      <c r="J56" s="323"/>
      <c r="K56" s="323"/>
      <c r="L56" s="324"/>
      <c r="M56" s="83"/>
    </row>
    <row r="57" spans="1:13" hidden="1" x14ac:dyDescent="0.25">
      <c r="A57" s="70" t="s">
        <v>297</v>
      </c>
      <c r="B57" s="63" t="s">
        <v>140</v>
      </c>
      <c r="C57" s="325" t="s">
        <v>38</v>
      </c>
      <c r="D57" s="79"/>
      <c r="E57" s="155">
        <f>'[1]Канализация 1 кв.'!F57+'[1]Канализация 2 кв.'!F57+'[1]Канализация 3 кв. '!F61+'[1]Канализация 4 кв.  '!F57</f>
        <v>0</v>
      </c>
      <c r="F57" s="65">
        <f>'[1]Канализация 1 кв.'!G57+'[1]Канализация 2 кв.'!G57+'[1]Канализация 3 кв. '!G61+'[1]Канализация 4 кв.  '!G57</f>
        <v>0</v>
      </c>
      <c r="G57" s="328">
        <f>F57-D57</f>
        <v>0</v>
      </c>
      <c r="H57" s="323"/>
      <c r="I57" s="323"/>
      <c r="J57" s="323"/>
      <c r="K57" s="323"/>
      <c r="L57" s="324"/>
      <c r="M57" s="83"/>
    </row>
    <row r="58" spans="1:13" x14ac:dyDescent="0.25">
      <c r="A58" s="70" t="s">
        <v>114</v>
      </c>
      <c r="B58" s="97" t="s">
        <v>142</v>
      </c>
      <c r="C58" s="325" t="s">
        <v>38</v>
      </c>
      <c r="D58" s="211">
        <f>SUM(D60:D76)</f>
        <v>39984</v>
      </c>
      <c r="E58" s="334">
        <f>SUM(E60:E76)</f>
        <v>6240600</v>
      </c>
      <c r="F58" s="212">
        <f>SUM(F60:F76)</f>
        <v>1151167.23</v>
      </c>
      <c r="G58" s="81">
        <f>SUM(G60:G76)</f>
        <v>1111183.23</v>
      </c>
      <c r="H58" s="323">
        <f>ROUND(F58/D58*100,1)-100</f>
        <v>2779.1</v>
      </c>
      <c r="I58" s="158">
        <f>SUM(I60:I76)</f>
        <v>1999.1999999999998</v>
      </c>
      <c r="J58" s="158">
        <f>SUM(J60:J76)</f>
        <v>1109184.03</v>
      </c>
      <c r="K58" s="323">
        <f>SUM(K60:K76)</f>
        <v>0</v>
      </c>
      <c r="L58" s="324">
        <f>I58+J58-K58</f>
        <v>1111183.23</v>
      </c>
      <c r="M58" s="83"/>
    </row>
    <row r="59" spans="1:13" x14ac:dyDescent="0.25">
      <c r="A59" s="70"/>
      <c r="B59" s="63" t="s">
        <v>22</v>
      </c>
      <c r="C59" s="325"/>
      <c r="D59" s="79"/>
      <c r="E59" s="65"/>
      <c r="F59" s="204"/>
      <c r="G59" s="326"/>
      <c r="H59" s="323"/>
      <c r="I59" s="323"/>
      <c r="J59" s="323"/>
      <c r="K59" s="323"/>
      <c r="L59" s="324"/>
      <c r="M59" s="83"/>
    </row>
    <row r="60" spans="1:13" hidden="1" x14ac:dyDescent="0.25">
      <c r="A60" s="70"/>
      <c r="B60" s="63" t="s">
        <v>143</v>
      </c>
      <c r="C60" s="325" t="s">
        <v>38</v>
      </c>
      <c r="D60" s="79"/>
      <c r="E60" s="155">
        <f>'[1]Канализация 1 кв.'!F60+'[1]Канализация 2 кв.'!F60+'[1]Канализация 3 кв. '!F64+'[1]Канализация 4 кв.  '!F60</f>
        <v>0</v>
      </c>
      <c r="F60" s="65">
        <f>'[1]Канализация 1 кв.'!G60+'[1]Канализация 2 кв.'!G60+'[1]Канализация 3 кв. '!G64+'[1]Канализация 4 кв.  '!G60</f>
        <v>0</v>
      </c>
      <c r="G60" s="328">
        <f t="shared" ref="G60:G76" si="3">F60-D60</f>
        <v>0</v>
      </c>
      <c r="H60" s="323"/>
      <c r="I60" s="323"/>
      <c r="J60" s="323">
        <f>G60-I60</f>
        <v>0</v>
      </c>
      <c r="K60" s="323"/>
      <c r="L60" s="324"/>
      <c r="M60" s="83"/>
    </row>
    <row r="61" spans="1:13" x14ac:dyDescent="0.25">
      <c r="A61" s="70"/>
      <c r="B61" s="63" t="s">
        <v>145</v>
      </c>
      <c r="C61" s="325" t="s">
        <v>38</v>
      </c>
      <c r="D61" s="79"/>
      <c r="E61" s="155">
        <f>'[1]Канализация 1 кв.'!F61+'[1]Канализация 2 кв.'!F61+'[1]Канализация 3 кв. '!F65+'[1]Канализация 4 кв.  '!F61</f>
        <v>1200</v>
      </c>
      <c r="F61" s="65">
        <f>'[1]Канализация 1 кв.'!G61+'[1]Канализация 2 кв.'!G61+'[1]Канализация 3 кв. '!G65+'[1]Канализация 4 кв.  '!G61</f>
        <v>213.32000000000002</v>
      </c>
      <c r="G61" s="333">
        <f t="shared" si="3"/>
        <v>213.32000000000002</v>
      </c>
      <c r="H61" s="323">
        <v>100</v>
      </c>
      <c r="I61" s="323">
        <f>D61*5/100</f>
        <v>0</v>
      </c>
      <c r="J61" s="158">
        <f>G61-I61</f>
        <v>213.32000000000002</v>
      </c>
      <c r="K61" s="323"/>
      <c r="L61" s="324"/>
      <c r="M61" s="83" t="s">
        <v>351</v>
      </c>
    </row>
    <row r="62" spans="1:13" x14ac:dyDescent="0.25">
      <c r="A62" s="70"/>
      <c r="B62" s="63" t="s">
        <v>156</v>
      </c>
      <c r="C62" s="325" t="s">
        <v>38</v>
      </c>
      <c r="D62" s="79"/>
      <c r="E62" s="155">
        <f>'[1]Канализация 1 кв.'!F62+'[1]Канализация 2 кв.'!F62+'[1]Канализация 3 кв. '!F66+'[1]Канализация 4 кв.  '!F62</f>
        <v>12200</v>
      </c>
      <c r="F62" s="65">
        <f>'[1]Канализация 1 кв.'!G62+'[1]Канализация 2 кв.'!G62+'[1]Канализация 3 кв. '!G66+'[1]Канализация 4 кв.  '!G62</f>
        <v>1951.88</v>
      </c>
      <c r="G62" s="333">
        <f t="shared" si="3"/>
        <v>1951.88</v>
      </c>
      <c r="H62" s="323">
        <v>100</v>
      </c>
      <c r="I62" s="323">
        <f>D62*5/100</f>
        <v>0</v>
      </c>
      <c r="J62" s="158">
        <f>G62-I62</f>
        <v>1951.88</v>
      </c>
      <c r="K62" s="323"/>
      <c r="L62" s="324">
        <f>I62+J62-K62</f>
        <v>1951.88</v>
      </c>
      <c r="M62" s="83" t="s">
        <v>358</v>
      </c>
    </row>
    <row r="63" spans="1:13" hidden="1" x14ac:dyDescent="0.25">
      <c r="A63" s="70"/>
      <c r="B63" s="63" t="s">
        <v>359</v>
      </c>
      <c r="C63" s="325" t="s">
        <v>38</v>
      </c>
      <c r="D63" s="79"/>
      <c r="E63" s="155">
        <f>'[1]Канализация 1 кв.'!F63+'[1]Канализация 2 кв.'!F63+'[1]Канализация 3 кв. '!F67+'[1]Канализация 4 кв.  '!F63</f>
        <v>0</v>
      </c>
      <c r="F63" s="65">
        <f>'[1]Канализация 1 кв.'!G63+'[1]Канализация 2 кв.'!G63+'[1]Канализация 3 кв. '!G67+'[1]Канализация 4 кв.  '!G63</f>
        <v>0</v>
      </c>
      <c r="G63" s="328">
        <f t="shared" si="3"/>
        <v>0</v>
      </c>
      <c r="H63" s="323"/>
      <c r="I63" s="323"/>
      <c r="J63" s="323"/>
      <c r="K63" s="323"/>
      <c r="L63" s="324"/>
      <c r="M63" s="83"/>
    </row>
    <row r="64" spans="1:13" hidden="1" x14ac:dyDescent="0.25">
      <c r="A64" s="70"/>
      <c r="B64" s="63" t="s">
        <v>147</v>
      </c>
      <c r="C64" s="325" t="s">
        <v>38</v>
      </c>
      <c r="D64" s="79"/>
      <c r="E64" s="155">
        <f>'[1]Канализация 1 кв.'!F64+'[1]Канализация 2 кв.'!F64+'[1]Канализация 3 кв. '!F68+'[1]Канализация 4 кв.  '!F64</f>
        <v>0</v>
      </c>
      <c r="F64" s="65">
        <f>'[1]Канализация 1 кв.'!G64+'[1]Канализация 2 кв.'!G64+'[1]Канализация 3 кв. '!G68+'[1]Канализация 4 кв.  '!G64</f>
        <v>0</v>
      </c>
      <c r="G64" s="328">
        <f t="shared" si="3"/>
        <v>0</v>
      </c>
      <c r="H64" s="323"/>
      <c r="I64" s="323"/>
      <c r="J64" s="323"/>
      <c r="K64" s="323"/>
      <c r="L64" s="324"/>
      <c r="M64" s="83"/>
    </row>
    <row r="65" spans="1:13" x14ac:dyDescent="0.25">
      <c r="A65" s="70"/>
      <c r="B65" s="63" t="s">
        <v>157</v>
      </c>
      <c r="C65" s="325" t="s">
        <v>38</v>
      </c>
      <c r="D65" s="79"/>
      <c r="E65" s="155">
        <f>'[1]Канализация 1 кв.'!F65+'[1]Канализация 2 кв.'!F65+'[1]Канализация 3 кв. '!F69+'[1]Канализация 4 кв.  '!F65</f>
        <v>1500</v>
      </c>
      <c r="F65" s="65">
        <f>'[1]Канализация 1 кв.'!G65+'[1]Канализация 2 кв.'!G65+'[1]Канализация 3 кв. '!G69+'[1]Канализация 4 кв.  '!G65</f>
        <v>268.05</v>
      </c>
      <c r="G65" s="333">
        <f t="shared" si="3"/>
        <v>268.05</v>
      </c>
      <c r="H65" s="323">
        <v>100</v>
      </c>
      <c r="I65" s="323">
        <f>D65*5/100</f>
        <v>0</v>
      </c>
      <c r="J65" s="158">
        <f>G65-I65</f>
        <v>268.05</v>
      </c>
      <c r="K65" s="323"/>
      <c r="L65" s="324"/>
      <c r="M65" s="83" t="s">
        <v>358</v>
      </c>
    </row>
    <row r="66" spans="1:13" x14ac:dyDescent="0.25">
      <c r="A66" s="70"/>
      <c r="B66" s="63" t="s">
        <v>149</v>
      </c>
      <c r="C66" s="325" t="s">
        <v>38</v>
      </c>
      <c r="D66" s="79"/>
      <c r="E66" s="155">
        <f>'[1]Канализация 1 кв.'!F66+'[1]Канализация 2 кв.'!F66+'[1]Канализация 3 кв. '!F70+'[1]Канализация 4 кв.  '!F66</f>
        <v>31800</v>
      </c>
      <c r="F66" s="65">
        <f>'[1]Канализация 1 кв.'!G66+'[1]Канализация 2 кв.'!G66+'[1]Канализация 3 кв. '!G70+'[1]Канализация 4 кв.  '!G66</f>
        <v>5192.04</v>
      </c>
      <c r="G66" s="328">
        <f t="shared" si="3"/>
        <v>5192.04</v>
      </c>
      <c r="H66" s="323">
        <v>100</v>
      </c>
      <c r="I66" s="323">
        <f>D66*5/100</f>
        <v>0</v>
      </c>
      <c r="J66" s="323">
        <f>G66-I66</f>
        <v>5192.04</v>
      </c>
      <c r="K66" s="323"/>
      <c r="L66" s="324">
        <f>I66+J66-K66</f>
        <v>5192.04</v>
      </c>
      <c r="M66" s="83" t="s">
        <v>358</v>
      </c>
    </row>
    <row r="67" spans="1:13" x14ac:dyDescent="0.25">
      <c r="A67" s="70"/>
      <c r="B67" s="63" t="s">
        <v>151</v>
      </c>
      <c r="C67" s="325" t="s">
        <v>38</v>
      </c>
      <c r="D67" s="79">
        <v>34237</v>
      </c>
      <c r="E67" s="155">
        <f>'[1]Канализация 1 кв.'!F67+'[1]Канализация 2 кв.'!F67+'[1]Канализация 3 кв. '!F71+'[1]Канализация 4 кв.  '!F67</f>
        <v>5639400</v>
      </c>
      <c r="F67" s="65">
        <f>'[1]Канализация 1 кв.'!G67+'[1]Канализация 2 кв.'!G67+'[1]Канализация 3 кв. '!G71+'[1]Канализация 4 кв.  '!G67</f>
        <v>1048443.1699999999</v>
      </c>
      <c r="G67" s="328">
        <f t="shared" si="3"/>
        <v>1014206.1699999999</v>
      </c>
      <c r="H67" s="323">
        <f>ROUND(F67/D67*100,1)-100</f>
        <v>2962.3</v>
      </c>
      <c r="I67" s="158">
        <f>D67*5/100</f>
        <v>1711.85</v>
      </c>
      <c r="J67" s="158">
        <f>G67-I67</f>
        <v>1012494.32</v>
      </c>
      <c r="K67" s="323"/>
      <c r="L67" s="324">
        <f>I67+J67-K67</f>
        <v>1014206.1699999999</v>
      </c>
      <c r="M67" s="83" t="s">
        <v>360</v>
      </c>
    </row>
    <row r="68" spans="1:13" hidden="1" x14ac:dyDescent="0.25">
      <c r="A68" s="70"/>
      <c r="B68" s="63" t="s">
        <v>304</v>
      </c>
      <c r="C68" s="325" t="s">
        <v>38</v>
      </c>
      <c r="D68" s="79">
        <v>0</v>
      </c>
      <c r="E68" s="155">
        <f>'[1]Канализация 1 кв.'!F68+'[1]Канализация 2 кв.'!F68+'[1]Канализация 3 кв. '!F72+'[1]Канализация 4 кв.  '!F68</f>
        <v>0</v>
      </c>
      <c r="F68" s="65">
        <f>'[1]Канализация 1 кв.'!G68+'[1]Канализация 2 кв.'!G68+'[1]Канализация 3 кв. '!G72+'[1]Канализация 4 кв.  '!G68</f>
        <v>0</v>
      </c>
      <c r="G68" s="328">
        <f t="shared" si="3"/>
        <v>0</v>
      </c>
      <c r="H68" s="323"/>
      <c r="I68" s="323"/>
      <c r="J68" s="323"/>
      <c r="K68" s="323"/>
      <c r="L68" s="324"/>
      <c r="M68" s="83"/>
    </row>
    <row r="69" spans="1:13" hidden="1" x14ac:dyDescent="0.25">
      <c r="A69" s="70"/>
      <c r="B69" s="63" t="s">
        <v>153</v>
      </c>
      <c r="C69" s="325" t="s">
        <v>38</v>
      </c>
      <c r="D69" s="79"/>
      <c r="E69" s="155">
        <f>'[1]Канализация 1 кв.'!F69+'[1]Канализация 2 кв.'!F69+'[1]Канализация 3 кв. '!F73+'[1]Канализация 4 кв.  '!F69</f>
        <v>0</v>
      </c>
      <c r="F69" s="65">
        <f>'[1]Канализация 1 кв.'!G69+'[1]Канализация 2 кв.'!G69+'[1]Канализация 3 кв. '!G73+'[1]Канализация 4 кв.  '!G69</f>
        <v>0</v>
      </c>
      <c r="G69" s="328">
        <f t="shared" si="3"/>
        <v>0</v>
      </c>
      <c r="H69" s="323"/>
      <c r="I69" s="323"/>
      <c r="J69" s="323"/>
      <c r="K69" s="323"/>
      <c r="L69" s="324"/>
      <c r="M69" s="83"/>
    </row>
    <row r="70" spans="1:13" hidden="1" x14ac:dyDescent="0.25">
      <c r="A70" s="70"/>
      <c r="B70" s="63" t="s">
        <v>361</v>
      </c>
      <c r="C70" s="325" t="s">
        <v>38</v>
      </c>
      <c r="D70" s="79"/>
      <c r="E70" s="155">
        <f>'[1]Канализация 1 кв.'!F70+'[1]Канализация 2 кв.'!F70+'[1]Канализация 3 кв. '!F74+'[1]Канализация 4 кв.  '!F70</f>
        <v>0</v>
      </c>
      <c r="F70" s="65">
        <f>'[1]Канализация 1 кв.'!G70+'[1]Канализация 2 кв.'!G70+'[1]Канализация 3 кв. '!G74+'[1]Канализация 4 кв.  '!G70</f>
        <v>0</v>
      </c>
      <c r="G70" s="328">
        <f t="shared" si="3"/>
        <v>0</v>
      </c>
      <c r="H70" s="323"/>
      <c r="I70" s="323"/>
      <c r="J70" s="323"/>
      <c r="K70" s="323"/>
      <c r="L70" s="324"/>
      <c r="M70" s="83"/>
    </row>
    <row r="71" spans="1:13" x14ac:dyDescent="0.25">
      <c r="A71" s="70"/>
      <c r="B71" s="63" t="s">
        <v>303</v>
      </c>
      <c r="C71" s="325" t="s">
        <v>38</v>
      </c>
      <c r="D71" s="79"/>
      <c r="E71" s="155">
        <f>'[1]Канализация 1 кв.'!F71+'[1]Канализация 2 кв.'!F71+'[1]Канализация 3 кв. '!F75+'[1]Канализация 4 кв.  '!F71</f>
        <v>1800</v>
      </c>
      <c r="F71" s="65">
        <f>'[1]Канализация 1 кв.'!G71+'[1]Канализация 2 кв.'!G71+'[1]Канализация 3 кв. '!G75+'[1]Канализация 4 кв.  '!G71</f>
        <v>547.6</v>
      </c>
      <c r="G71" s="333">
        <f t="shared" si="3"/>
        <v>547.6</v>
      </c>
      <c r="H71" s="158"/>
      <c r="I71" s="158"/>
      <c r="J71" s="158">
        <f>G71-I71</f>
        <v>547.6</v>
      </c>
      <c r="K71" s="323"/>
      <c r="L71" s="324"/>
      <c r="M71" s="83" t="s">
        <v>358</v>
      </c>
    </row>
    <row r="72" spans="1:13" hidden="1" x14ac:dyDescent="0.25">
      <c r="A72" s="70"/>
      <c r="B72" s="63" t="s">
        <v>202</v>
      </c>
      <c r="C72" s="325" t="s">
        <v>38</v>
      </c>
      <c r="D72" s="79"/>
      <c r="E72" s="155">
        <f>'[1]Канализация 1 кв.'!F72+'[1]Канализация 2 кв.'!F72+'[1]Канализация 3 кв. '!F76+'[1]Канализация 4 кв.  '!F72</f>
        <v>0</v>
      </c>
      <c r="F72" s="65">
        <f>'[1]Канализация 1 кв.'!G72+'[1]Канализация 2 кв.'!G72+'[1]Канализация 3 кв. '!G76+'[1]Канализация 4 кв.  '!G72</f>
        <v>0</v>
      </c>
      <c r="G72" s="328">
        <f t="shared" si="3"/>
        <v>0</v>
      </c>
      <c r="H72" s="323"/>
      <c r="I72" s="323">
        <f>D72*5/100</f>
        <v>0</v>
      </c>
      <c r="J72" s="323">
        <f>G72-I72</f>
        <v>0</v>
      </c>
      <c r="K72" s="323"/>
      <c r="L72" s="324">
        <f>I72+J72-K72</f>
        <v>0</v>
      </c>
      <c r="M72" s="83"/>
    </row>
    <row r="73" spans="1:13" hidden="1" x14ac:dyDescent="0.25">
      <c r="A73" s="70"/>
      <c r="B73" s="63" t="s">
        <v>305</v>
      </c>
      <c r="C73" s="325" t="s">
        <v>38</v>
      </c>
      <c r="D73" s="79">
        <v>0</v>
      </c>
      <c r="E73" s="155">
        <f>'[1]Канализация 1 кв.'!F73+'[1]Канализация 2 кв.'!F73+'[1]Канализация 3 кв. '!F77+'[1]Канализация 4 кв.  '!F73</f>
        <v>0</v>
      </c>
      <c r="F73" s="65">
        <f>'[1]Канализация 1 кв.'!G73+'[1]Канализация 2 кв.'!G73+'[1]Канализация 3 кв. '!G77+'[1]Канализация 4 кв.  '!G73</f>
        <v>0</v>
      </c>
      <c r="G73" s="328">
        <f t="shared" si="3"/>
        <v>0</v>
      </c>
      <c r="H73" s="323"/>
      <c r="I73" s="323"/>
      <c r="J73" s="323"/>
      <c r="K73" s="323"/>
      <c r="L73" s="324"/>
      <c r="M73" s="83"/>
    </row>
    <row r="74" spans="1:13" x14ac:dyDescent="0.25">
      <c r="A74" s="70"/>
      <c r="B74" s="63" t="s">
        <v>158</v>
      </c>
      <c r="C74" s="325" t="s">
        <v>38</v>
      </c>
      <c r="D74" s="79"/>
      <c r="E74" s="155">
        <f>'[1]Канализация 1 кв.'!F74+'[1]Канализация 2 кв.'!F74+'[1]Канализация 3 кв. '!F78+'[1]Канализация 4 кв.  '!F74</f>
        <v>6600</v>
      </c>
      <c r="F74" s="65">
        <f>'[1]Канализация 1 кв.'!G74+'[1]Канализация 2 кв.'!G74+'[1]Канализация 3 кв. '!G78+'[1]Канализация 4 кв.  '!G74</f>
        <v>939.41000000000008</v>
      </c>
      <c r="G74" s="333">
        <f t="shared" si="3"/>
        <v>939.41000000000008</v>
      </c>
      <c r="H74" s="323">
        <v>100</v>
      </c>
      <c r="I74" s="323">
        <f>D74*5/100</f>
        <v>0</v>
      </c>
      <c r="J74" s="158">
        <f>G74-I74</f>
        <v>939.41000000000008</v>
      </c>
      <c r="K74" s="323"/>
      <c r="L74" s="324"/>
      <c r="M74" s="83" t="s">
        <v>362</v>
      </c>
    </row>
    <row r="75" spans="1:13" x14ac:dyDescent="0.25">
      <c r="A75" s="70"/>
      <c r="B75" s="63" t="s">
        <v>159</v>
      </c>
      <c r="C75" s="325" t="s">
        <v>38</v>
      </c>
      <c r="D75" s="79">
        <v>5747</v>
      </c>
      <c r="E75" s="155">
        <f>'[1]Канализация 1 кв.'!F75+'[1]Канализация 2 кв.'!F75+'[1]Канализация 3 кв. '!F79+'[1]Канализация 4 кв.  '!F75</f>
        <v>533000</v>
      </c>
      <c r="F75" s="65">
        <f>'[1]Канализация 1 кв.'!G75+'[1]Канализация 2 кв.'!G75+'[1]Канализация 3 кв. '!G79+'[1]Канализация 4 кв.  '!G75</f>
        <v>91858.98000000001</v>
      </c>
      <c r="G75" s="328">
        <f t="shared" si="3"/>
        <v>86111.98000000001</v>
      </c>
      <c r="H75" s="323">
        <f>ROUND(F75/D75*100,1)-100</f>
        <v>1498.4</v>
      </c>
      <c r="I75" s="323">
        <f>D75*5/100</f>
        <v>287.35000000000002</v>
      </c>
      <c r="J75" s="323">
        <f>G75-I75</f>
        <v>85824.63</v>
      </c>
      <c r="K75" s="323"/>
      <c r="L75" s="324">
        <f>I75+J75-K75</f>
        <v>86111.98000000001</v>
      </c>
      <c r="M75" s="83" t="s">
        <v>160</v>
      </c>
    </row>
    <row r="76" spans="1:13" x14ac:dyDescent="0.25">
      <c r="A76" s="70"/>
      <c r="B76" s="63" t="s">
        <v>161</v>
      </c>
      <c r="C76" s="325"/>
      <c r="D76" s="79"/>
      <c r="E76" s="155">
        <f>'[1]Канализация 1 кв.'!F76+'[1]Канализация 2 кв.'!F76+'[1]Канализация 3 кв. '!F80+'[1]Канализация 4 кв.  '!F76</f>
        <v>13100</v>
      </c>
      <c r="F76" s="65">
        <f>'[1]Канализация 1 кв.'!G76+'[1]Канализация 2 кв.'!G76+'[1]Канализация 3 кв. '!G80+'[1]Канализация 4 кв.  '!G76</f>
        <v>1752.78</v>
      </c>
      <c r="G76" s="333">
        <f t="shared" si="3"/>
        <v>1752.78</v>
      </c>
      <c r="H76" s="323">
        <v>100</v>
      </c>
      <c r="I76" s="323">
        <f>D76*5/100</f>
        <v>0</v>
      </c>
      <c r="J76" s="158">
        <f>G76-I76</f>
        <v>1752.78</v>
      </c>
      <c r="K76" s="323"/>
      <c r="L76" s="324"/>
      <c r="M76" s="83" t="s">
        <v>358</v>
      </c>
    </row>
    <row r="77" spans="1:13" x14ac:dyDescent="0.25">
      <c r="A77" s="70" t="s">
        <v>27</v>
      </c>
      <c r="B77" s="101" t="s">
        <v>162</v>
      </c>
      <c r="C77" s="325" t="s">
        <v>38</v>
      </c>
      <c r="D77" s="86">
        <f>D78</f>
        <v>2604</v>
      </c>
      <c r="E77" s="197">
        <f>SUM(E78,E146)</f>
        <v>1615499</v>
      </c>
      <c r="F77" s="207">
        <f>SUM(F78,F146)</f>
        <v>299192.12919999997</v>
      </c>
      <c r="G77" s="109">
        <f>G78+G146</f>
        <v>296588.12919999997</v>
      </c>
      <c r="H77" s="323">
        <f>ROUND(F77/D77*100,1)-100</f>
        <v>11389.7</v>
      </c>
      <c r="I77" s="158">
        <f>I78+H146</f>
        <v>130.19999999999999</v>
      </c>
      <c r="J77" s="158">
        <f>J78+J146</f>
        <v>296457.92920000001</v>
      </c>
      <c r="K77" s="335">
        <f>SUM(K78,K146)</f>
        <v>0</v>
      </c>
      <c r="L77" s="324">
        <f>I77+J77-K77</f>
        <v>296588.12920000002</v>
      </c>
      <c r="M77" s="83"/>
    </row>
    <row r="78" spans="1:13" x14ac:dyDescent="0.25">
      <c r="A78" s="84">
        <v>6</v>
      </c>
      <c r="B78" s="85" t="s">
        <v>163</v>
      </c>
      <c r="C78" s="325" t="s">
        <v>38</v>
      </c>
      <c r="D78" s="86">
        <f>D81+D82</f>
        <v>2604</v>
      </c>
      <c r="E78" s="197">
        <f>SUM(E81:E96)</f>
        <v>1615499</v>
      </c>
      <c r="F78" s="207">
        <f>SUM(F81:F96)</f>
        <v>299192.12919999997</v>
      </c>
      <c r="G78" s="109">
        <f>SUM(G81:G96)</f>
        <v>296588.12919999997</v>
      </c>
      <c r="H78" s="323">
        <f>ROUND(F78/D78*100,1)-100</f>
        <v>11389.7</v>
      </c>
      <c r="I78" s="158">
        <f>SUM(I81:I96)</f>
        <v>130.19999999999999</v>
      </c>
      <c r="J78" s="158">
        <f>SUM(J81:J96)</f>
        <v>296457.92920000001</v>
      </c>
      <c r="K78" s="335">
        <f>SUM(K81:K96)</f>
        <v>0</v>
      </c>
      <c r="L78" s="324">
        <f>I78+J78-K78</f>
        <v>296588.12920000002</v>
      </c>
      <c r="M78" s="201"/>
    </row>
    <row r="79" spans="1:13" x14ac:dyDescent="0.25">
      <c r="A79" s="70"/>
      <c r="B79" s="63" t="s">
        <v>164</v>
      </c>
      <c r="C79" s="325"/>
      <c r="D79" s="79"/>
      <c r="E79" s="65"/>
      <c r="F79" s="204"/>
      <c r="G79" s="326"/>
      <c r="H79" s="323"/>
      <c r="I79" s="323"/>
      <c r="J79" s="323"/>
      <c r="K79" s="323"/>
      <c r="L79" s="324"/>
      <c r="M79" s="83"/>
    </row>
    <row r="80" spans="1:13" x14ac:dyDescent="0.25">
      <c r="A80" s="70" t="s">
        <v>165</v>
      </c>
      <c r="B80" s="63" t="s">
        <v>166</v>
      </c>
      <c r="C80" s="325" t="s">
        <v>38</v>
      </c>
      <c r="D80" s="64"/>
      <c r="E80" s="65"/>
      <c r="F80" s="204"/>
      <c r="G80" s="326"/>
      <c r="H80" s="323"/>
      <c r="I80" s="323"/>
      <c r="J80" s="323"/>
      <c r="K80" s="323"/>
      <c r="L80" s="324"/>
      <c r="M80" s="83"/>
    </row>
    <row r="81" spans="1:13" x14ac:dyDescent="0.25">
      <c r="A81" s="70"/>
      <c r="B81" s="63" t="s">
        <v>167</v>
      </c>
      <c r="C81" s="325" t="s">
        <v>38</v>
      </c>
      <c r="D81" s="79">
        <v>2264</v>
      </c>
      <c r="E81" s="155">
        <f>'[1]Канализация 1 кв.'!F81+'[1]Канализация 2 кв.'!F81+'[1]Канализация 3 кв. '!F85+'[1]Канализация 4 кв.  '!F81</f>
        <v>524999</v>
      </c>
      <c r="F81" s="65">
        <f>'[1]Канализация 1 кв.'!G81+'[1]Канализация 2 кв.'!G81+'[1]Канализация 3 кв. '!G85+'[1]Канализация 4 кв.  '!G81</f>
        <v>97452.926799999987</v>
      </c>
      <c r="G81" s="328">
        <f t="shared" ref="G81:G95" si="4">F81-D81</f>
        <v>95188.926799999987</v>
      </c>
      <c r="H81" s="323">
        <f>ROUND(F81/D81*100,1)-100</f>
        <v>4204.5</v>
      </c>
      <c r="I81" s="158">
        <f t="shared" ref="I81:I95" si="5">D81*5/100</f>
        <v>113.2</v>
      </c>
      <c r="J81" s="158">
        <f t="shared" ref="J81:J134" si="6">G81-I81</f>
        <v>95075.726799999989</v>
      </c>
      <c r="K81" s="323"/>
      <c r="L81" s="324">
        <f>I81+J81-K81</f>
        <v>95188.926799999987</v>
      </c>
      <c r="M81" s="83" t="s">
        <v>363</v>
      </c>
    </row>
    <row r="82" spans="1:13" x14ac:dyDescent="0.25">
      <c r="A82" s="70" t="s">
        <v>169</v>
      </c>
      <c r="B82" s="63" t="s">
        <v>17</v>
      </c>
      <c r="C82" s="325" t="s">
        <v>38</v>
      </c>
      <c r="D82" s="79">
        <v>340</v>
      </c>
      <c r="E82" s="155">
        <f>'[1]Канализация 1 кв.'!F82+'[1]Канализация 2 кв.'!F82+'[1]Канализация 3 кв. '!F86+'[1]Канализация 4 кв.  '!F82</f>
        <v>61190</v>
      </c>
      <c r="F82" s="65">
        <f>'[1]Канализация 1 кв.'!G82+'[1]Канализация 2 кв.'!G82+'[1]Канализация 3 кв. '!G86+'[1]Канализация 4 кв.  '!G82</f>
        <v>11220.1041</v>
      </c>
      <c r="G82" s="328">
        <f t="shared" si="4"/>
        <v>10880.1041</v>
      </c>
      <c r="H82" s="323">
        <f>ROUND(F82/D82*100,1)-100</f>
        <v>3200</v>
      </c>
      <c r="I82" s="158">
        <f t="shared" si="5"/>
        <v>17</v>
      </c>
      <c r="J82" s="158">
        <f t="shared" si="6"/>
        <v>10863.1041</v>
      </c>
      <c r="K82" s="323"/>
      <c r="L82" s="324">
        <f>I82+J82-K82</f>
        <v>10880.1041</v>
      </c>
      <c r="M82" s="76" t="s">
        <v>18</v>
      </c>
    </row>
    <row r="83" spans="1:13" hidden="1" x14ac:dyDescent="0.25">
      <c r="A83" s="70" t="s">
        <v>170</v>
      </c>
      <c r="B83" s="63" t="s">
        <v>171</v>
      </c>
      <c r="C83" s="325" t="s">
        <v>38</v>
      </c>
      <c r="D83" s="79"/>
      <c r="E83" s="155">
        <f>'[1]Канализация 1 кв.'!F83+'[1]Канализация 2 кв.'!F83+'[1]Канализация 3 кв. '!F87+'[1]Канализация 4 кв.  '!F83</f>
        <v>0</v>
      </c>
      <c r="F83" s="65">
        <f>'[1]Канализация 1 кв.'!G83+'[1]Канализация 2 кв.'!G83+'[1]Канализация 3 кв. '!G87+'[1]Канализация 4 кв.  '!G83</f>
        <v>0</v>
      </c>
      <c r="G83" s="328">
        <f t="shared" si="4"/>
        <v>0</v>
      </c>
      <c r="H83" s="323">
        <v>0</v>
      </c>
      <c r="I83" s="323">
        <f t="shared" si="5"/>
        <v>0</v>
      </c>
      <c r="J83" s="323">
        <f t="shared" si="6"/>
        <v>0</v>
      </c>
      <c r="K83" s="323"/>
      <c r="L83" s="324">
        <f>I83+J83-K83</f>
        <v>0</v>
      </c>
      <c r="M83" s="83"/>
    </row>
    <row r="84" spans="1:13" x14ac:dyDescent="0.25">
      <c r="A84" s="70" t="s">
        <v>172</v>
      </c>
      <c r="B84" s="63" t="s">
        <v>173</v>
      </c>
      <c r="C84" s="325" t="s">
        <v>38</v>
      </c>
      <c r="D84" s="79"/>
      <c r="E84" s="155">
        <f>'[1]Канализация 1 кв.'!F84+'[1]Канализация 2 кв.'!F84+'[1]Канализация 3 кв. '!F88+'[1]Канализация 4 кв.  '!F84</f>
        <v>48800</v>
      </c>
      <c r="F84" s="65">
        <f>'[1]Канализация 1 кв.'!G84+'[1]Канализация 2 кв.'!G84+'[1]Канализация 3 кв. '!G88+'[1]Канализация 4 кв.  '!G84</f>
        <v>8679.7575000000015</v>
      </c>
      <c r="G84" s="333">
        <f t="shared" si="4"/>
        <v>8679.7575000000015</v>
      </c>
      <c r="H84" s="323">
        <v>100</v>
      </c>
      <c r="I84" s="323">
        <f t="shared" si="5"/>
        <v>0</v>
      </c>
      <c r="J84" s="158">
        <f t="shared" si="6"/>
        <v>8679.7575000000015</v>
      </c>
      <c r="K84" s="323"/>
      <c r="L84" s="324">
        <f>I84+J84-K84</f>
        <v>8679.7575000000015</v>
      </c>
      <c r="M84" s="83" t="s">
        <v>28</v>
      </c>
    </row>
    <row r="85" spans="1:13" hidden="1" x14ac:dyDescent="0.25">
      <c r="A85" s="70" t="s">
        <v>175</v>
      </c>
      <c r="B85" s="63" t="s">
        <v>176</v>
      </c>
      <c r="C85" s="325"/>
      <c r="D85" s="79"/>
      <c r="E85" s="155">
        <f>'[1]Канализация 1 кв.'!F85+'[1]Канализация 2 кв.'!F85+'[1]Канализация 3 кв. '!F89+'[1]Канализация 4 кв.  '!F85</f>
        <v>0</v>
      </c>
      <c r="F85" s="65">
        <f>'[1]Канализация 1 кв.'!G85+'[1]Канализация 2 кв.'!G85+'[1]Канализация 3 кв. '!G89+'[1]Канализация 4 кв.  '!G85</f>
        <v>0</v>
      </c>
      <c r="G85" s="328">
        <f t="shared" si="4"/>
        <v>0</v>
      </c>
      <c r="H85" s="323"/>
      <c r="I85" s="323">
        <f t="shared" si="5"/>
        <v>0</v>
      </c>
      <c r="J85" s="323">
        <f t="shared" si="6"/>
        <v>0</v>
      </c>
      <c r="K85" s="323"/>
      <c r="L85" s="324"/>
      <c r="M85" s="83"/>
    </row>
    <row r="86" spans="1:13" hidden="1" x14ac:dyDescent="0.25">
      <c r="A86" s="70"/>
      <c r="B86" s="63" t="s">
        <v>177</v>
      </c>
      <c r="C86" s="325"/>
      <c r="D86" s="79"/>
      <c r="E86" s="155">
        <f>'[1]Канализация 1 кв.'!F86+'[1]Канализация 2 кв.'!F86+'[1]Канализация 3 кв. '!F90+'[1]Канализация 4 кв.  '!F86</f>
        <v>0</v>
      </c>
      <c r="F86" s="65">
        <f>'[1]Канализация 1 кв.'!G86+'[1]Канализация 2 кв.'!G86+'[1]Канализация 3 кв. '!G90+'[1]Канализация 4 кв.  '!G86</f>
        <v>0</v>
      </c>
      <c r="G86" s="328">
        <f t="shared" si="4"/>
        <v>0</v>
      </c>
      <c r="H86" s="323"/>
      <c r="I86" s="323">
        <f t="shared" si="5"/>
        <v>0</v>
      </c>
      <c r="J86" s="323">
        <f t="shared" si="6"/>
        <v>0</v>
      </c>
      <c r="K86" s="323"/>
      <c r="L86" s="324"/>
      <c r="M86" s="83"/>
    </row>
    <row r="87" spans="1:13" hidden="1" x14ac:dyDescent="0.25">
      <c r="A87" s="70"/>
      <c r="B87" s="63" t="s">
        <v>178</v>
      </c>
      <c r="C87" s="325" t="s">
        <v>38</v>
      </c>
      <c r="D87" s="79"/>
      <c r="E87" s="155">
        <f>'[1]Канализация 1 кв.'!F87+'[1]Канализация 2 кв.'!F87+'[1]Канализация 3 кв. '!F91+'[1]Канализация 4 кв.  '!F87</f>
        <v>0</v>
      </c>
      <c r="F87" s="65">
        <f>'[1]Канализация 1 кв.'!G87+'[1]Канализация 2 кв.'!G87+'[1]Канализация 3 кв. '!G91+'[1]Канализация 4 кв.  '!G87</f>
        <v>0</v>
      </c>
      <c r="G87" s="328">
        <f t="shared" si="4"/>
        <v>0</v>
      </c>
      <c r="H87" s="323"/>
      <c r="I87" s="323">
        <f t="shared" si="5"/>
        <v>0</v>
      </c>
      <c r="J87" s="323">
        <f t="shared" si="6"/>
        <v>0</v>
      </c>
      <c r="K87" s="323"/>
      <c r="L87" s="324"/>
      <c r="M87" s="83"/>
    </row>
    <row r="88" spans="1:13" hidden="1" x14ac:dyDescent="0.25">
      <c r="A88" s="70" t="s">
        <v>179</v>
      </c>
      <c r="B88" s="63" t="s">
        <v>29</v>
      </c>
      <c r="C88" s="325" t="s">
        <v>38</v>
      </c>
      <c r="D88" s="79"/>
      <c r="E88" s="155">
        <f>'[1]Канализация 1 кв.'!F88+'[1]Канализация 2 кв.'!F88+'[1]Канализация 3 кв. '!F92+'[1]Канализация 4 кв.  '!F88</f>
        <v>0</v>
      </c>
      <c r="F88" s="65">
        <f>'[1]Канализация 1 кв.'!G88+'[1]Канализация 2 кв.'!G88+'[1]Канализация 3 кв. '!G92+'[1]Канализация 4 кв.  '!G88</f>
        <v>0</v>
      </c>
      <c r="G88" s="328">
        <f t="shared" si="4"/>
        <v>0</v>
      </c>
      <c r="H88" s="323">
        <v>0</v>
      </c>
      <c r="I88" s="323">
        <f t="shared" si="5"/>
        <v>0</v>
      </c>
      <c r="J88" s="323">
        <f t="shared" si="6"/>
        <v>0</v>
      </c>
      <c r="K88" s="323"/>
      <c r="L88" s="324">
        <f>I88+J88-K88</f>
        <v>0</v>
      </c>
      <c r="M88" s="83"/>
    </row>
    <row r="89" spans="1:13" x14ac:dyDescent="0.25">
      <c r="A89" s="70" t="s">
        <v>175</v>
      </c>
      <c r="B89" s="63" t="s">
        <v>182</v>
      </c>
      <c r="C89" s="325" t="s">
        <v>38</v>
      </c>
      <c r="D89" s="79"/>
      <c r="E89" s="155">
        <f>'[1]Канализация 1 кв.'!F89+'[1]Канализация 2 кв.'!F89+'[1]Канализация 3 кв. '!F93+'[1]Канализация 4 кв.  '!F89</f>
        <v>504</v>
      </c>
      <c r="F89" s="65">
        <f>'[1]Канализация 1 кв.'!G89+'[1]Канализация 2 кв.'!G89+'[1]Канализация 3 кв. '!G93+'[1]Канализация 4 кв.  '!G89</f>
        <v>90.064800000000005</v>
      </c>
      <c r="G89" s="333">
        <f t="shared" si="4"/>
        <v>90.064800000000005</v>
      </c>
      <c r="H89" s="323">
        <v>100</v>
      </c>
      <c r="I89" s="323">
        <f t="shared" si="5"/>
        <v>0</v>
      </c>
      <c r="J89" s="158">
        <f t="shared" si="6"/>
        <v>90.064800000000005</v>
      </c>
      <c r="K89" s="323"/>
      <c r="L89" s="324">
        <f>I89+J89-K89</f>
        <v>90.064800000000005</v>
      </c>
      <c r="M89" s="83" t="s">
        <v>364</v>
      </c>
    </row>
    <row r="90" spans="1:13" hidden="1" x14ac:dyDescent="0.25">
      <c r="A90" s="70" t="s">
        <v>179</v>
      </c>
      <c r="B90" s="63" t="s">
        <v>23</v>
      </c>
      <c r="C90" s="325" t="s">
        <v>38</v>
      </c>
      <c r="D90" s="79"/>
      <c r="E90" s="155">
        <f>'[1]Канализация 1 кв.'!F90+'[1]Канализация 2 кв.'!F90+'[1]Канализация 3 кв. '!F94+'[1]Канализация 4 кв.  '!F90</f>
        <v>0</v>
      </c>
      <c r="F90" s="65">
        <f>'[1]Канализация 1 кв.'!G90+'[1]Канализация 2 кв.'!G90+'[1]Канализация 3 кв. '!G94+'[1]Канализация 4 кв.  '!G90</f>
        <v>0</v>
      </c>
      <c r="G90" s="328">
        <f t="shared" si="4"/>
        <v>0</v>
      </c>
      <c r="H90" s="323"/>
      <c r="I90" s="323">
        <f t="shared" si="5"/>
        <v>0</v>
      </c>
      <c r="J90" s="323">
        <f t="shared" si="6"/>
        <v>0</v>
      </c>
      <c r="K90" s="323"/>
      <c r="L90" s="324">
        <f>I90+J90-K90</f>
        <v>0</v>
      </c>
      <c r="M90" s="83"/>
    </row>
    <row r="91" spans="1:13" x14ac:dyDescent="0.25">
      <c r="A91" s="70" t="s">
        <v>181</v>
      </c>
      <c r="B91" s="63" t="s">
        <v>187</v>
      </c>
      <c r="C91" s="325" t="s">
        <v>38</v>
      </c>
      <c r="D91" s="79"/>
      <c r="E91" s="155">
        <f>'[1]Канализация 1 кв.'!F91+'[1]Канализация 2 кв.'!F91+'[1]Канализация 3 кв. '!F95+'[1]Канализация 4 кв.  '!F91</f>
        <v>25863</v>
      </c>
      <c r="F91" s="65">
        <f>'[1]Канализация 1 кв.'!G91+'[1]Канализация 2 кв.'!G91+'[1]Канализация 3 кв. '!G95+'[1]Канализация 4 кв.  '!G91</f>
        <v>4747.7407000000003</v>
      </c>
      <c r="G91" s="333">
        <f t="shared" si="4"/>
        <v>4747.7407000000003</v>
      </c>
      <c r="H91" s="323">
        <v>100</v>
      </c>
      <c r="I91" s="323">
        <f t="shared" si="5"/>
        <v>0</v>
      </c>
      <c r="J91" s="158">
        <f t="shared" si="6"/>
        <v>4747.7407000000003</v>
      </c>
      <c r="K91" s="323"/>
      <c r="L91" s="324">
        <f>I91+J91-K91</f>
        <v>4747.7407000000003</v>
      </c>
      <c r="M91" s="83" t="s">
        <v>365</v>
      </c>
    </row>
    <row r="92" spans="1:13" hidden="1" x14ac:dyDescent="0.25">
      <c r="A92" s="70" t="s">
        <v>189</v>
      </c>
      <c r="B92" s="63" t="s">
        <v>190</v>
      </c>
      <c r="C92" s="325" t="s">
        <v>38</v>
      </c>
      <c r="D92" s="79"/>
      <c r="E92" s="155">
        <f>'[1]Канализация 1 кв.'!F92+'[1]Канализация 2 кв.'!F92+'[1]Канализация 3 кв. '!F96+'[1]Канализация 4 кв.  '!F92</f>
        <v>0</v>
      </c>
      <c r="F92" s="65">
        <f>'[1]Канализация 1 кв.'!G92+'[1]Канализация 2 кв.'!G92+'[1]Канализация 3 кв. '!G96+'[1]Канализация 4 кв.  '!G92</f>
        <v>0</v>
      </c>
      <c r="G92" s="328">
        <f t="shared" si="4"/>
        <v>0</v>
      </c>
      <c r="H92" s="323"/>
      <c r="I92" s="323">
        <f t="shared" si="5"/>
        <v>0</v>
      </c>
      <c r="J92" s="323">
        <f t="shared" si="6"/>
        <v>0</v>
      </c>
      <c r="K92" s="323"/>
      <c r="L92" s="324"/>
      <c r="M92" s="83"/>
    </row>
    <row r="93" spans="1:13" hidden="1" x14ac:dyDescent="0.25">
      <c r="A93" s="70" t="s">
        <v>191</v>
      </c>
      <c r="B93" s="63" t="s">
        <v>192</v>
      </c>
      <c r="C93" s="325"/>
      <c r="D93" s="79"/>
      <c r="E93" s="155">
        <f>'[1]Канализация 1 кв.'!F93+'[1]Канализация 2 кв.'!F93+'[1]Канализация 3 кв. '!F97+'[1]Канализация 4 кв.  '!F93</f>
        <v>0</v>
      </c>
      <c r="F93" s="65">
        <f>'[1]Канализация 1 кв.'!G93+'[1]Канализация 2 кв.'!G93+'[1]Канализация 3 кв. '!G97+'[1]Канализация 4 кв.  '!G93</f>
        <v>0</v>
      </c>
      <c r="G93" s="328">
        <f t="shared" si="4"/>
        <v>0</v>
      </c>
      <c r="H93" s="323"/>
      <c r="I93" s="323">
        <f t="shared" si="5"/>
        <v>0</v>
      </c>
      <c r="J93" s="323">
        <f t="shared" si="6"/>
        <v>0</v>
      </c>
      <c r="K93" s="323"/>
      <c r="L93" s="324"/>
      <c r="M93" s="83"/>
    </row>
    <row r="94" spans="1:13" hidden="1" x14ac:dyDescent="0.25">
      <c r="A94" s="70"/>
      <c r="B94" s="63" t="s">
        <v>193</v>
      </c>
      <c r="C94" s="325" t="s">
        <v>38</v>
      </c>
      <c r="D94" s="79"/>
      <c r="E94" s="155">
        <f>'[1]Канализация 1 кв.'!F94+'[1]Канализация 2 кв.'!F94+'[1]Канализация 3 кв. '!F98+'[1]Канализация 4 кв.  '!F94</f>
        <v>0</v>
      </c>
      <c r="F94" s="65">
        <f>'[1]Канализация 1 кв.'!G94+'[1]Канализация 2 кв.'!G94+'[1]Канализация 3 кв. '!G98+'[1]Канализация 4 кв.  '!G94</f>
        <v>0</v>
      </c>
      <c r="G94" s="328">
        <f t="shared" si="4"/>
        <v>0</v>
      </c>
      <c r="H94" s="323"/>
      <c r="I94" s="323">
        <f t="shared" si="5"/>
        <v>0</v>
      </c>
      <c r="J94" s="323">
        <f t="shared" si="6"/>
        <v>0</v>
      </c>
      <c r="K94" s="323"/>
      <c r="L94" s="324"/>
      <c r="M94" s="83"/>
    </row>
    <row r="95" spans="1:13" hidden="1" x14ac:dyDescent="0.25">
      <c r="A95" s="70" t="s">
        <v>184</v>
      </c>
      <c r="B95" s="63" t="s">
        <v>30</v>
      </c>
      <c r="C95" s="325" t="s">
        <v>38</v>
      </c>
      <c r="D95" s="79"/>
      <c r="E95" s="155">
        <f>'[1]Канализация 1 кв.'!F95+'[1]Канализация 2 кв.'!F95+'[1]Канализация 3 кв. '!F99+'[1]Канализация 4 кв.  '!F95</f>
        <v>0</v>
      </c>
      <c r="F95" s="65">
        <f>'[1]Канализация 1 кв.'!G95+'[1]Канализация 2 кв.'!G95+'[1]Канализация 3 кв. '!G99+'[1]Канализация 4 кв.  '!G95</f>
        <v>0</v>
      </c>
      <c r="G95" s="328">
        <f t="shared" si="4"/>
        <v>0</v>
      </c>
      <c r="H95" s="323">
        <v>0</v>
      </c>
      <c r="I95" s="323">
        <f t="shared" si="5"/>
        <v>0</v>
      </c>
      <c r="J95" s="323">
        <f t="shared" si="6"/>
        <v>0</v>
      </c>
      <c r="K95" s="323"/>
      <c r="L95" s="324">
        <f>I95+J95-K95</f>
        <v>0</v>
      </c>
      <c r="M95" s="83"/>
    </row>
    <row r="96" spans="1:13" s="340" customFormat="1" x14ac:dyDescent="0.25">
      <c r="A96" s="336" t="s">
        <v>186</v>
      </c>
      <c r="B96" s="337" t="s">
        <v>196</v>
      </c>
      <c r="C96" s="338" t="s">
        <v>38</v>
      </c>
      <c r="D96" s="337">
        <f>SUM(D97:D134)</f>
        <v>0</v>
      </c>
      <c r="E96" s="334">
        <f>SUM(E97:E134)</f>
        <v>954143</v>
      </c>
      <c r="F96" s="212">
        <f>SUM(F97:F134)</f>
        <v>177001.53530000002</v>
      </c>
      <c r="G96" s="118">
        <f>SUM(G97:G134)</f>
        <v>177001.53530000002</v>
      </c>
      <c r="H96" s="323">
        <v>100</v>
      </c>
      <c r="I96" s="323">
        <f>SUM(I97:I134)</f>
        <v>0</v>
      </c>
      <c r="J96" s="158">
        <f>SUM(J97:J134)</f>
        <v>177001.53530000002</v>
      </c>
      <c r="K96" s="323">
        <f>SUM(K97:K134)</f>
        <v>0</v>
      </c>
      <c r="L96" s="324">
        <f>SUM(L97:L134)</f>
        <v>175703.26730000001</v>
      </c>
      <c r="M96" s="339"/>
    </row>
    <row r="97" spans="1:13" s="340" customFormat="1" hidden="1" x14ac:dyDescent="0.25">
      <c r="A97" s="336"/>
      <c r="B97" s="70" t="s">
        <v>366</v>
      </c>
      <c r="C97" s="325" t="s">
        <v>38</v>
      </c>
      <c r="D97" s="211"/>
      <c r="E97" s="155">
        <f>'[1]Канализация 1 кв.'!F97+'[1]Канализация 2 кв.'!F97+'[1]Канализация 3 кв. '!F101+'[1]Канализация 4 кв.  '!F97</f>
        <v>0</v>
      </c>
      <c r="F97" s="65">
        <f>'[1]Канализация 1 кв.'!G97+'[1]Канализация 2 кв.'!G97+'[1]Канализация 3 кв. '!G101+'[1]Канализация 4 кв.  '!G97</f>
        <v>0</v>
      </c>
      <c r="G97" s="328">
        <f t="shared" ref="G97:G134" si="7">F97-D97</f>
        <v>0</v>
      </c>
      <c r="H97" s="323">
        <v>0</v>
      </c>
      <c r="I97" s="323">
        <f t="shared" ref="I97:I134" si="8">D97*5/100</f>
        <v>0</v>
      </c>
      <c r="J97" s="323">
        <f t="shared" si="6"/>
        <v>0</v>
      </c>
      <c r="K97" s="323"/>
      <c r="L97" s="324">
        <f>I97+J97-K97</f>
        <v>0</v>
      </c>
      <c r="M97" s="83"/>
    </row>
    <row r="98" spans="1:13" hidden="1" x14ac:dyDescent="0.25">
      <c r="A98" s="70"/>
      <c r="B98" s="63" t="s">
        <v>198</v>
      </c>
      <c r="C98" s="325" t="s">
        <v>38</v>
      </c>
      <c r="D98" s="79"/>
      <c r="E98" s="155">
        <f>'[1]Канализация 1 кв.'!F98+'[1]Канализация 2 кв.'!F98+'[1]Канализация 3 кв. '!F102+'[1]Канализация 4 кв.  '!F98</f>
        <v>0</v>
      </c>
      <c r="F98" s="65">
        <f>'[1]Канализация 1 кв.'!G98+'[1]Канализация 2 кв.'!G98+'[1]Канализация 3 кв. '!G102+'[1]Канализация 4 кв.  '!G98</f>
        <v>0</v>
      </c>
      <c r="G98" s="328">
        <f t="shared" si="7"/>
        <v>0</v>
      </c>
      <c r="H98" s="323">
        <v>0</v>
      </c>
      <c r="I98" s="323">
        <f t="shared" si="8"/>
        <v>0</v>
      </c>
      <c r="J98" s="323">
        <f t="shared" si="6"/>
        <v>0</v>
      </c>
      <c r="K98" s="323"/>
      <c r="L98" s="324">
        <f>I98+J98-K98</f>
        <v>0</v>
      </c>
      <c r="M98" s="83"/>
    </row>
    <row r="99" spans="1:13" hidden="1" x14ac:dyDescent="0.25">
      <c r="A99" s="70"/>
      <c r="B99" s="63" t="s">
        <v>367</v>
      </c>
      <c r="C99" s="325" t="s">
        <v>38</v>
      </c>
      <c r="D99" s="79"/>
      <c r="E99" s="155">
        <f>'[1]Канализация 1 кв.'!F99+'[1]Канализация 2 кв.'!F99+'[1]Канализация 3 кв. '!F103+'[1]Канализация 4 кв.  '!F99</f>
        <v>0</v>
      </c>
      <c r="F99" s="65">
        <f>'[1]Канализация 1 кв.'!G99+'[1]Канализация 2 кв.'!G99+'[1]Канализация 3 кв. '!G103+'[1]Канализация 4 кв.  '!G99</f>
        <v>0</v>
      </c>
      <c r="G99" s="328">
        <f t="shared" si="7"/>
        <v>0</v>
      </c>
      <c r="H99" s="323">
        <v>0</v>
      </c>
      <c r="I99" s="323">
        <f t="shared" si="8"/>
        <v>0</v>
      </c>
      <c r="J99" s="323">
        <f t="shared" si="6"/>
        <v>0</v>
      </c>
      <c r="K99" s="323"/>
      <c r="L99" s="324">
        <f>I99+J99-K99</f>
        <v>0</v>
      </c>
      <c r="M99" s="83"/>
    </row>
    <row r="100" spans="1:13" hidden="1" x14ac:dyDescent="0.25">
      <c r="A100" s="70"/>
      <c r="B100" s="63" t="s">
        <v>199</v>
      </c>
      <c r="C100" s="325" t="s">
        <v>38</v>
      </c>
      <c r="D100" s="79"/>
      <c r="E100" s="155">
        <f>'[1]Канализация 1 кв.'!F100+'[1]Канализация 2 кв.'!F100+'[1]Канализация 3 кв. '!F104+'[1]Канализация 4 кв.  '!F100</f>
        <v>0</v>
      </c>
      <c r="F100" s="65">
        <f>'[1]Канализация 1 кв.'!G100+'[1]Канализация 2 кв.'!G100+'[1]Канализация 3 кв. '!G104+'[1]Канализация 4 кв.  '!G100</f>
        <v>0</v>
      </c>
      <c r="G100" s="328">
        <f t="shared" si="7"/>
        <v>0</v>
      </c>
      <c r="H100" s="323"/>
      <c r="I100" s="323">
        <f t="shared" si="8"/>
        <v>0</v>
      </c>
      <c r="J100" s="323">
        <f t="shared" si="6"/>
        <v>0</v>
      </c>
      <c r="K100" s="323"/>
      <c r="L100" s="324">
        <f>I100+J100-K100</f>
        <v>0</v>
      </c>
      <c r="M100" s="83"/>
    </row>
    <row r="101" spans="1:13" hidden="1" x14ac:dyDescent="0.25">
      <c r="A101" s="70"/>
      <c r="B101" s="63" t="s">
        <v>320</v>
      </c>
      <c r="C101" s="325" t="s">
        <v>38</v>
      </c>
      <c r="D101" s="79"/>
      <c r="E101" s="155">
        <f>'[1]Канализация 1 кв.'!F101+'[1]Канализация 2 кв.'!F101+'[1]Канализация 3 кв. '!F105+'[1]Канализация 4 кв.  '!F101</f>
        <v>0</v>
      </c>
      <c r="F101" s="65">
        <f>'[1]Канализация 1 кв.'!G101+'[1]Канализация 2 кв.'!G101+'[1]Канализация 3 кв. '!G105+'[1]Канализация 4 кв.  '!G101</f>
        <v>0</v>
      </c>
      <c r="G101" s="328">
        <f t="shared" si="7"/>
        <v>0</v>
      </c>
      <c r="H101" s="323"/>
      <c r="I101" s="323">
        <f t="shared" si="8"/>
        <v>0</v>
      </c>
      <c r="J101" s="323">
        <f t="shared" si="6"/>
        <v>0</v>
      </c>
      <c r="K101" s="323"/>
      <c r="L101" s="324">
        <f>I101+J101-K101</f>
        <v>0</v>
      </c>
      <c r="M101" s="83"/>
    </row>
    <row r="102" spans="1:13" hidden="1" x14ac:dyDescent="0.25">
      <c r="A102" s="70"/>
      <c r="B102" s="63" t="s">
        <v>201</v>
      </c>
      <c r="C102" s="325" t="s">
        <v>38</v>
      </c>
      <c r="D102" s="79"/>
      <c r="E102" s="155">
        <f>'[1]Канализация 1 кв.'!F102+'[1]Канализация 2 кв.'!F102+'[1]Канализация 3 кв. '!F106+'[1]Канализация 4 кв.  '!F102</f>
        <v>0</v>
      </c>
      <c r="F102" s="65">
        <f>'[1]Канализация 1 кв.'!G102+'[1]Канализация 2 кв.'!G102+'[1]Канализация 3 кв. '!G106+'[1]Канализация 4 кв.  '!G102</f>
        <v>0</v>
      </c>
      <c r="G102" s="328">
        <f t="shared" si="7"/>
        <v>0</v>
      </c>
      <c r="H102" s="323"/>
      <c r="I102" s="323">
        <f t="shared" si="8"/>
        <v>0</v>
      </c>
      <c r="J102" s="323">
        <f t="shared" si="6"/>
        <v>0</v>
      </c>
      <c r="K102" s="323"/>
      <c r="L102" s="324"/>
      <c r="M102" s="83"/>
    </row>
    <row r="103" spans="1:13" x14ac:dyDescent="0.25">
      <c r="A103" s="70"/>
      <c r="B103" s="63" t="s">
        <v>145</v>
      </c>
      <c r="C103" s="325" t="s">
        <v>38</v>
      </c>
      <c r="D103" s="79"/>
      <c r="E103" s="155">
        <f>'[1]Канализация 1 кв.'!F103+'[1]Канализация 2 кв.'!F103+'[1]Канализация 3 кв. '!F107+'[1]Канализация 4 кв.  '!F103</f>
        <v>251</v>
      </c>
      <c r="F103" s="65">
        <f>'[1]Канализация 1 кв.'!G103+'[1]Канализация 2 кв.'!G103+'[1]Канализация 3 кв. '!G107+'[1]Канализация 4 кв.  '!G103</f>
        <v>46.792699999999996</v>
      </c>
      <c r="G103" s="333">
        <f t="shared" si="7"/>
        <v>46.792699999999996</v>
      </c>
      <c r="H103" s="323"/>
      <c r="I103" s="323">
        <f t="shared" si="8"/>
        <v>0</v>
      </c>
      <c r="J103" s="158">
        <f t="shared" si="6"/>
        <v>46.792699999999996</v>
      </c>
      <c r="K103" s="323"/>
      <c r="L103" s="324"/>
      <c r="M103" s="83" t="s">
        <v>365</v>
      </c>
    </row>
    <row r="104" spans="1:13" hidden="1" x14ac:dyDescent="0.25">
      <c r="A104" s="70"/>
      <c r="B104" s="70" t="s">
        <v>317</v>
      </c>
      <c r="C104" s="325" t="s">
        <v>38</v>
      </c>
      <c r="D104" s="79"/>
      <c r="E104" s="155">
        <f>'[1]Канализация 1 кв.'!F104+'[1]Канализация 2 кв.'!F104+'[1]Канализация 3 кв. '!F108+'[1]Канализация 4 кв.  '!F104</f>
        <v>0</v>
      </c>
      <c r="F104" s="65">
        <f>'[1]Канализация 1 кв.'!G104+'[1]Канализация 2 кв.'!G104+'[1]Канализация 3 кв. '!G108+'[1]Канализация 4 кв.  '!G104</f>
        <v>0</v>
      </c>
      <c r="G104" s="328">
        <f t="shared" si="7"/>
        <v>0</v>
      </c>
      <c r="H104" s="323"/>
      <c r="I104" s="323">
        <f t="shared" si="8"/>
        <v>0</v>
      </c>
      <c r="J104" s="323">
        <f t="shared" si="6"/>
        <v>0</v>
      </c>
      <c r="K104" s="323"/>
      <c r="L104" s="324"/>
      <c r="M104" s="83"/>
    </row>
    <row r="105" spans="1:13" hidden="1" x14ac:dyDescent="0.25">
      <c r="A105" s="70"/>
      <c r="B105" s="63" t="s">
        <v>203</v>
      </c>
      <c r="C105" s="325" t="s">
        <v>38</v>
      </c>
      <c r="D105" s="79"/>
      <c r="E105" s="155">
        <f>'[1]Канализация 1 кв.'!F105+'[1]Канализация 2 кв.'!F105+'[1]Канализация 3 кв. '!F109+'[1]Канализация 4 кв.  '!F105</f>
        <v>0</v>
      </c>
      <c r="F105" s="65">
        <f>'[1]Канализация 1 кв.'!G105+'[1]Канализация 2 кв.'!G105+'[1]Канализация 3 кв. '!G109+'[1]Канализация 4 кв.  '!G105</f>
        <v>0</v>
      </c>
      <c r="G105" s="328">
        <f t="shared" si="7"/>
        <v>0</v>
      </c>
      <c r="H105" s="323"/>
      <c r="I105" s="323">
        <f t="shared" si="8"/>
        <v>0</v>
      </c>
      <c r="J105" s="323">
        <f t="shared" si="6"/>
        <v>0</v>
      </c>
      <c r="K105" s="323"/>
      <c r="L105" s="324"/>
      <c r="M105" s="83"/>
    </row>
    <row r="106" spans="1:13" x14ac:dyDescent="0.25">
      <c r="A106" s="70"/>
      <c r="B106" s="63" t="s">
        <v>204</v>
      </c>
      <c r="C106" s="325" t="s">
        <v>38</v>
      </c>
      <c r="D106" s="79"/>
      <c r="E106" s="155">
        <f>'[1]Канализация 1 кв.'!F106+'[1]Канализация 2 кв.'!F106+'[1]Канализация 3 кв. '!F110+'[1]Канализация 4 кв.  '!F106</f>
        <v>56248</v>
      </c>
      <c r="F106" s="65">
        <f>'[1]Канализация 1 кв.'!G106+'[1]Канализация 2 кв.'!G106+'[1]Канализация 3 кв. '!G110+'[1]Канализация 4 кв.  '!G106</f>
        <v>10318.533599999999</v>
      </c>
      <c r="G106" s="333">
        <f t="shared" si="7"/>
        <v>10318.533599999999</v>
      </c>
      <c r="H106" s="323">
        <v>100</v>
      </c>
      <c r="I106" s="323">
        <f t="shared" si="8"/>
        <v>0</v>
      </c>
      <c r="J106" s="158">
        <f t="shared" si="6"/>
        <v>10318.533599999999</v>
      </c>
      <c r="K106" s="323"/>
      <c r="L106" s="324">
        <f>I106+J106-K106</f>
        <v>10318.533599999999</v>
      </c>
      <c r="M106" s="83" t="s">
        <v>356</v>
      </c>
    </row>
    <row r="107" spans="1:13" hidden="1" x14ac:dyDescent="0.25">
      <c r="A107" s="70"/>
      <c r="B107" s="63" t="s">
        <v>368</v>
      </c>
      <c r="C107" s="325" t="s">
        <v>38</v>
      </c>
      <c r="D107" s="79"/>
      <c r="E107" s="155">
        <f>'[1]Канализация 1 кв.'!F107+'[1]Канализация 2 кв.'!F107+'[1]Канализация 3 кв. '!F111+'[1]Канализация 4 кв.  '!F107</f>
        <v>0</v>
      </c>
      <c r="F107" s="65">
        <f>'[1]Канализация 1 кв.'!G107+'[1]Канализация 2 кв.'!G107+'[1]Канализация 3 кв. '!G111+'[1]Канализация 4 кв.  '!G107</f>
        <v>0</v>
      </c>
      <c r="G107" s="328">
        <f t="shared" si="7"/>
        <v>0</v>
      </c>
      <c r="H107" s="323"/>
      <c r="I107" s="323">
        <f t="shared" si="8"/>
        <v>0</v>
      </c>
      <c r="J107" s="323">
        <f t="shared" si="6"/>
        <v>0</v>
      </c>
      <c r="K107" s="323"/>
      <c r="L107" s="324"/>
      <c r="M107" s="83"/>
    </row>
    <row r="108" spans="1:13" x14ac:dyDescent="0.25">
      <c r="A108" s="70"/>
      <c r="B108" s="63" t="s">
        <v>157</v>
      </c>
      <c r="C108" s="325" t="s">
        <v>38</v>
      </c>
      <c r="D108" s="79"/>
      <c r="E108" s="155">
        <f>'[1]Канализация 1 кв.'!F108+'[1]Канализация 2 кв.'!F108+'[1]Канализация 3 кв. '!F112+'[1]Канализация 4 кв.  '!F108</f>
        <v>1074</v>
      </c>
      <c r="F108" s="65">
        <f>'[1]Канализация 1 кв.'!G108+'[1]Канализация 2 кв.'!G108+'[1]Канализация 3 кв. '!G112+'[1]Канализация 4 кв.  '!G108</f>
        <v>198.547</v>
      </c>
      <c r="G108" s="328">
        <f t="shared" si="7"/>
        <v>198.547</v>
      </c>
      <c r="H108" s="323">
        <v>100</v>
      </c>
      <c r="I108" s="323">
        <f t="shared" si="8"/>
        <v>0</v>
      </c>
      <c r="J108" s="158">
        <f t="shared" si="6"/>
        <v>198.547</v>
      </c>
      <c r="K108" s="323"/>
      <c r="L108" s="324">
        <f>I108+J108-K108</f>
        <v>198.547</v>
      </c>
      <c r="M108" s="83" t="s">
        <v>356</v>
      </c>
    </row>
    <row r="109" spans="1:13" x14ac:dyDescent="0.25">
      <c r="A109" s="70"/>
      <c r="B109" s="63" t="s">
        <v>15</v>
      </c>
      <c r="C109" s="325" t="s">
        <v>38</v>
      </c>
      <c r="D109" s="79"/>
      <c r="E109" s="155">
        <f>'[1]Канализация 1 кв.'!F109+'[1]Канализация 2 кв.'!F109+'[1]Канализация 3 кв. '!F113+'[1]Канализация 4 кв.  '!F109</f>
        <v>15</v>
      </c>
      <c r="F109" s="65">
        <f>'[1]Канализация 1 кв.'!G109+'[1]Канализация 2 кв.'!G109+'[1]Канализация 3 кв. '!G113+'[1]Канализация 4 кв.  '!G109</f>
        <v>2.6804999999999999</v>
      </c>
      <c r="G109" s="333">
        <f t="shared" si="7"/>
        <v>2.6804999999999999</v>
      </c>
      <c r="H109" s="323"/>
      <c r="I109" s="323">
        <f t="shared" si="8"/>
        <v>0</v>
      </c>
      <c r="J109" s="158">
        <f t="shared" si="6"/>
        <v>2.6804999999999999</v>
      </c>
      <c r="K109" s="323"/>
      <c r="L109" s="324"/>
      <c r="M109" s="83" t="s">
        <v>356</v>
      </c>
    </row>
    <row r="110" spans="1:13" hidden="1" x14ac:dyDescent="0.25">
      <c r="A110" s="70"/>
      <c r="B110" s="63" t="s">
        <v>369</v>
      </c>
      <c r="C110" s="325" t="s">
        <v>38</v>
      </c>
      <c r="D110" s="79"/>
      <c r="E110" s="155">
        <f>'[1]Канализация 1 кв.'!F110+'[1]Канализация 2 кв.'!F110+'[1]Канализация 3 кв. '!F114+'[1]Канализация 4 кв.  '!F110</f>
        <v>0</v>
      </c>
      <c r="F110" s="65">
        <f>'[1]Канализация 1 кв.'!G110+'[1]Канализация 2 кв.'!G110+'[1]Канализация 3 кв. '!G114+'[1]Канализация 4 кв.  '!G110</f>
        <v>0</v>
      </c>
      <c r="G110" s="328">
        <f t="shared" si="7"/>
        <v>0</v>
      </c>
      <c r="H110" s="323"/>
      <c r="I110" s="323">
        <f t="shared" si="8"/>
        <v>0</v>
      </c>
      <c r="J110" s="323">
        <f t="shared" si="6"/>
        <v>0</v>
      </c>
      <c r="K110" s="323"/>
      <c r="L110" s="324"/>
      <c r="M110" s="83"/>
    </row>
    <row r="111" spans="1:13" hidden="1" x14ac:dyDescent="0.25">
      <c r="A111" s="70"/>
      <c r="B111" s="5" t="s">
        <v>208</v>
      </c>
      <c r="C111" s="325" t="s">
        <v>38</v>
      </c>
      <c r="D111" s="79"/>
      <c r="E111" s="155">
        <f>'[1]Канализация 1 кв.'!F111+'[1]Канализация 2 кв.'!F111+'[1]Канализация 3 кв. '!F115+'[1]Канализация 4 кв.  '!F111</f>
        <v>0</v>
      </c>
      <c r="F111" s="65">
        <f>'[1]Канализация 1 кв.'!G111+'[1]Канализация 2 кв.'!G111+'[1]Канализация 3 кв. '!G115+'[1]Канализация 4 кв.  '!G111</f>
        <v>0</v>
      </c>
      <c r="G111" s="328">
        <f t="shared" si="7"/>
        <v>0</v>
      </c>
      <c r="H111" s="323"/>
      <c r="I111" s="323">
        <f t="shared" si="8"/>
        <v>0</v>
      </c>
      <c r="J111" s="323">
        <f t="shared" si="6"/>
        <v>0</v>
      </c>
      <c r="K111" s="323"/>
      <c r="L111" s="324"/>
      <c r="M111" s="83"/>
    </row>
    <row r="112" spans="1:13" hidden="1" x14ac:dyDescent="0.25">
      <c r="A112" s="70"/>
      <c r="B112" s="70" t="s">
        <v>324</v>
      </c>
      <c r="C112" s="325" t="s">
        <v>38</v>
      </c>
      <c r="D112" s="79"/>
      <c r="E112" s="155">
        <f>'[1]Канализация 1 кв.'!F112+'[1]Канализация 2 кв.'!F112+'[1]Канализация 3 кв. '!F116+'[1]Канализация 4 кв.  '!F112</f>
        <v>0</v>
      </c>
      <c r="F112" s="65">
        <f>'[1]Канализация 1 кв.'!G112+'[1]Канализация 2 кв.'!G112+'[1]Канализация 3 кв. '!G116+'[1]Канализация 4 кв.  '!G112</f>
        <v>0</v>
      </c>
      <c r="G112" s="328">
        <f t="shared" si="7"/>
        <v>0</v>
      </c>
      <c r="H112" s="323"/>
      <c r="I112" s="323">
        <f t="shared" si="8"/>
        <v>0</v>
      </c>
      <c r="J112" s="323">
        <f t="shared" si="6"/>
        <v>0</v>
      </c>
      <c r="K112" s="323"/>
      <c r="L112" s="324"/>
      <c r="M112" s="83"/>
    </row>
    <row r="113" spans="1:13" hidden="1" x14ac:dyDescent="0.25">
      <c r="A113" s="70"/>
      <c r="B113" s="70" t="s">
        <v>200</v>
      </c>
      <c r="C113" s="325" t="s">
        <v>38</v>
      </c>
      <c r="D113" s="79"/>
      <c r="E113" s="155">
        <f>'[1]Канализация 1 кв.'!F113+'[1]Канализация 2 кв.'!F113+'[1]Канализация 3 кв. '!F117+'[1]Канализация 4 кв.  '!F113</f>
        <v>0</v>
      </c>
      <c r="F113" s="65">
        <f>'[1]Канализация 1 кв.'!G113+'[1]Канализация 2 кв.'!G113+'[1]Канализация 3 кв. '!G117+'[1]Канализация 4 кв.  '!G113</f>
        <v>0</v>
      </c>
      <c r="G113" s="328">
        <f t="shared" si="7"/>
        <v>0</v>
      </c>
      <c r="H113" s="323"/>
      <c r="I113" s="323">
        <f t="shared" si="8"/>
        <v>0</v>
      </c>
      <c r="J113" s="323">
        <f t="shared" si="6"/>
        <v>0</v>
      </c>
      <c r="K113" s="323"/>
      <c r="L113" s="324"/>
      <c r="M113" s="83"/>
    </row>
    <row r="114" spans="1:13" hidden="1" x14ac:dyDescent="0.25">
      <c r="A114" s="70"/>
      <c r="B114" s="70" t="s">
        <v>322</v>
      </c>
      <c r="C114" s="325" t="s">
        <v>38</v>
      </c>
      <c r="D114" s="79"/>
      <c r="E114" s="155">
        <f>'[1]Канализация 1 кв.'!F114+'[1]Канализация 2 кв.'!F114+'[1]Канализация 3 кв. '!F118+'[1]Канализация 4 кв.  '!F114</f>
        <v>0</v>
      </c>
      <c r="F114" s="65">
        <f>'[1]Канализация 1 кв.'!G114+'[1]Канализация 2 кв.'!G114+'[1]Канализация 3 кв. '!G118+'[1]Канализация 4 кв.  '!G114</f>
        <v>0</v>
      </c>
      <c r="G114" s="328">
        <f t="shared" si="7"/>
        <v>0</v>
      </c>
      <c r="H114" s="323"/>
      <c r="I114" s="323">
        <f t="shared" si="8"/>
        <v>0</v>
      </c>
      <c r="J114" s="323">
        <f t="shared" si="6"/>
        <v>0</v>
      </c>
      <c r="K114" s="323"/>
      <c r="L114" s="324"/>
      <c r="M114" s="83"/>
    </row>
    <row r="115" spans="1:13" hidden="1" x14ac:dyDescent="0.25">
      <c r="A115" s="70"/>
      <c r="B115" s="63" t="s">
        <v>325</v>
      </c>
      <c r="C115" s="325" t="s">
        <v>38</v>
      </c>
      <c r="D115" s="79"/>
      <c r="E115" s="155">
        <f>'[1]Канализация 1 кв.'!F115+'[1]Канализация 2 кв.'!F115+'[1]Канализация 3 кв. '!F119+'[1]Канализация 4 кв.  '!F115</f>
        <v>0</v>
      </c>
      <c r="F115" s="65">
        <f>'[1]Канализация 1 кв.'!G115+'[1]Канализация 2 кв.'!G115+'[1]Канализация 3 кв. '!G119+'[1]Канализация 4 кв.  '!G115</f>
        <v>0</v>
      </c>
      <c r="G115" s="328">
        <f t="shared" si="7"/>
        <v>0</v>
      </c>
      <c r="H115" s="323"/>
      <c r="I115" s="323">
        <f t="shared" si="8"/>
        <v>0</v>
      </c>
      <c r="J115" s="323">
        <f t="shared" si="6"/>
        <v>0</v>
      </c>
      <c r="K115" s="323"/>
      <c r="L115" s="324"/>
      <c r="M115" s="83"/>
    </row>
    <row r="116" spans="1:13" hidden="1" x14ac:dyDescent="0.25">
      <c r="A116" s="70"/>
      <c r="B116" s="63" t="s">
        <v>149</v>
      </c>
      <c r="C116" s="325" t="s">
        <v>38</v>
      </c>
      <c r="D116" s="79"/>
      <c r="E116" s="155">
        <f>'[1]Канализация 1 кв.'!F116+'[1]Канализация 2 кв.'!F116+'[1]Канализация 3 кв. '!F120+'[1]Канализация 4 кв.  '!F116</f>
        <v>0</v>
      </c>
      <c r="F116" s="65">
        <f>'[1]Канализация 1 кв.'!G116+'[1]Канализация 2 кв.'!G116+'[1]Канализация 3 кв. '!G120+'[1]Канализация 4 кв.  '!G116</f>
        <v>0</v>
      </c>
      <c r="G116" s="328">
        <f t="shared" si="7"/>
        <v>0</v>
      </c>
      <c r="H116" s="323"/>
      <c r="I116" s="323">
        <f t="shared" si="8"/>
        <v>0</v>
      </c>
      <c r="J116" s="323">
        <f t="shared" si="6"/>
        <v>0</v>
      </c>
      <c r="K116" s="323"/>
      <c r="L116" s="324"/>
      <c r="M116" s="83"/>
    </row>
    <row r="117" spans="1:13" hidden="1" x14ac:dyDescent="0.25">
      <c r="A117" s="70"/>
      <c r="B117" s="63" t="s">
        <v>152</v>
      </c>
      <c r="C117" s="325" t="s">
        <v>38</v>
      </c>
      <c r="D117" s="79"/>
      <c r="E117" s="155">
        <f>'[1]Канализация 1 кв.'!F117+'[1]Канализация 2 кв.'!F117+'[1]Канализация 3 кв. '!F121+'[1]Канализация 4 кв.  '!F117</f>
        <v>0</v>
      </c>
      <c r="F117" s="65">
        <f>'[1]Канализация 1 кв.'!G117+'[1]Канализация 2 кв.'!G117+'[1]Канализация 3 кв. '!G121+'[1]Канализация 4 кв.  '!G117</f>
        <v>0</v>
      </c>
      <c r="G117" s="328">
        <f t="shared" si="7"/>
        <v>0</v>
      </c>
      <c r="H117" s="323"/>
      <c r="I117" s="323">
        <f t="shared" si="8"/>
        <v>0</v>
      </c>
      <c r="J117" s="323">
        <f t="shared" si="6"/>
        <v>0</v>
      </c>
      <c r="K117" s="323"/>
      <c r="L117" s="324"/>
      <c r="M117" s="83"/>
    </row>
    <row r="118" spans="1:13" hidden="1" x14ac:dyDescent="0.25">
      <c r="A118" s="70"/>
      <c r="B118" s="70" t="s">
        <v>218</v>
      </c>
      <c r="C118" s="325" t="s">
        <v>38</v>
      </c>
      <c r="D118" s="79"/>
      <c r="E118" s="155">
        <f>'[1]Канализация 1 кв.'!F118+'[1]Канализация 2 кв.'!F118+'[1]Канализация 3 кв. '!F122+'[1]Канализация 4 кв.  '!F118</f>
        <v>0</v>
      </c>
      <c r="F118" s="65">
        <f>'[1]Канализация 1 кв.'!G118+'[1]Канализация 2 кв.'!G118+'[1]Канализация 3 кв. '!G122+'[1]Канализация 4 кв.  '!G118</f>
        <v>0</v>
      </c>
      <c r="G118" s="328">
        <f t="shared" si="7"/>
        <v>0</v>
      </c>
      <c r="H118" s="323">
        <v>0</v>
      </c>
      <c r="I118" s="323">
        <f t="shared" si="8"/>
        <v>0</v>
      </c>
      <c r="J118" s="323">
        <f t="shared" si="6"/>
        <v>0</v>
      </c>
      <c r="K118" s="323"/>
      <c r="L118" s="324">
        <f>I118+J118-K118</f>
        <v>0</v>
      </c>
      <c r="M118" s="83"/>
    </row>
    <row r="119" spans="1:13" hidden="1" x14ac:dyDescent="0.25">
      <c r="A119" s="70"/>
      <c r="B119" s="70" t="s">
        <v>214</v>
      </c>
      <c r="C119" s="325" t="s">
        <v>38</v>
      </c>
      <c r="D119" s="79"/>
      <c r="E119" s="155">
        <f>'[1]Канализация 1 кв.'!F119+'[1]Канализация 2 кв.'!F119+'[1]Канализация 3 кв. '!F123+'[1]Канализация 4 кв.  '!F119</f>
        <v>0</v>
      </c>
      <c r="F119" s="65">
        <f>'[1]Канализация 1 кв.'!G119+'[1]Канализация 2 кв.'!G119+'[1]Канализация 3 кв. '!G123+'[1]Канализация 4 кв.  '!G119</f>
        <v>0</v>
      </c>
      <c r="G119" s="328">
        <f t="shared" si="7"/>
        <v>0</v>
      </c>
      <c r="H119" s="323">
        <v>0</v>
      </c>
      <c r="I119" s="323">
        <f t="shared" si="8"/>
        <v>0</v>
      </c>
      <c r="J119" s="323">
        <f t="shared" si="6"/>
        <v>0</v>
      </c>
      <c r="K119" s="323"/>
      <c r="L119" s="324">
        <f>I119+J119-K119</f>
        <v>0</v>
      </c>
      <c r="M119" s="83"/>
    </row>
    <row r="120" spans="1:13" hidden="1" x14ac:dyDescent="0.25">
      <c r="A120" s="70"/>
      <c r="B120" s="63" t="s">
        <v>206</v>
      </c>
      <c r="C120" s="325" t="s">
        <v>38</v>
      </c>
      <c r="D120" s="79"/>
      <c r="E120" s="155">
        <f>'[1]Канализация 1 кв.'!F120+'[1]Канализация 2 кв.'!F120+'[1]Канализация 3 кв. '!F124+'[1]Канализация 4 кв.  '!F120</f>
        <v>0</v>
      </c>
      <c r="F120" s="65">
        <f>'[1]Канализация 1 кв.'!G120+'[1]Канализация 2 кв.'!G120+'[1]Канализация 3 кв. '!G124+'[1]Канализация 4 кв.  '!G120</f>
        <v>0</v>
      </c>
      <c r="G120" s="328">
        <f t="shared" si="7"/>
        <v>0</v>
      </c>
      <c r="H120" s="323"/>
      <c r="I120" s="323">
        <f t="shared" si="8"/>
        <v>0</v>
      </c>
      <c r="J120" s="323">
        <f t="shared" si="6"/>
        <v>0</v>
      </c>
      <c r="K120" s="323"/>
      <c r="L120" s="324">
        <f>I120+J120-K120</f>
        <v>0</v>
      </c>
      <c r="M120" s="83"/>
    </row>
    <row r="121" spans="1:13" x14ac:dyDescent="0.25">
      <c r="A121" s="70"/>
      <c r="B121" s="63" t="s">
        <v>216</v>
      </c>
      <c r="C121" s="325" t="s">
        <v>38</v>
      </c>
      <c r="D121" s="79"/>
      <c r="E121" s="155">
        <f>'[1]Канализация 1 кв.'!F121+'[1]Канализация 2 кв.'!F121+'[1]Канализация 3 кв. '!F125+'[1]Канализация 4 кв.  '!F121</f>
        <v>3968</v>
      </c>
      <c r="F121" s="65">
        <f>'[1]Канализация 1 кв.'!G121+'[1]Канализация 2 кв.'!G121+'[1]Канализация 3 кв. '!G125+'[1]Канализация 4 кв.  '!G121</f>
        <v>764.17399999999998</v>
      </c>
      <c r="G121" s="333">
        <f t="shared" si="7"/>
        <v>764.17399999999998</v>
      </c>
      <c r="H121" s="323">
        <v>100</v>
      </c>
      <c r="I121" s="323">
        <f t="shared" si="8"/>
        <v>0</v>
      </c>
      <c r="J121" s="158">
        <f t="shared" si="6"/>
        <v>764.17399999999998</v>
      </c>
      <c r="K121" s="323"/>
      <c r="L121" s="324">
        <f>I121+J121-K121</f>
        <v>764.17399999999998</v>
      </c>
      <c r="M121" s="83" t="s">
        <v>356</v>
      </c>
    </row>
    <row r="122" spans="1:13" x14ac:dyDescent="0.25">
      <c r="A122" s="70"/>
      <c r="B122" s="63" t="s">
        <v>146</v>
      </c>
      <c r="C122" s="325" t="s">
        <v>38</v>
      </c>
      <c r="D122" s="79"/>
      <c r="E122" s="155">
        <f>'[1]Канализация 1 кв.'!F122+'[1]Канализация 2 кв.'!F122+'[1]Канализация 3 кв. '!F126+'[1]Канализация 4 кв.  '!F122</f>
        <v>2475</v>
      </c>
      <c r="F122" s="65">
        <f>'[1]Канализация 1 кв.'!G122+'[1]Канализация 2 кв.'!G122+'[1]Канализация 3 кв. '!G126+'[1]Канализация 4 кв.  '!G122</f>
        <v>442.28249999999997</v>
      </c>
      <c r="G122" s="333">
        <f t="shared" si="7"/>
        <v>442.28249999999997</v>
      </c>
      <c r="H122" s="323"/>
      <c r="I122" s="323">
        <f t="shared" si="8"/>
        <v>0</v>
      </c>
      <c r="J122" s="158">
        <f t="shared" si="6"/>
        <v>442.28249999999997</v>
      </c>
      <c r="K122" s="323"/>
      <c r="L122" s="324"/>
      <c r="M122" s="83" t="s">
        <v>356</v>
      </c>
    </row>
    <row r="123" spans="1:13" hidden="1" x14ac:dyDescent="0.25">
      <c r="A123" s="70"/>
      <c r="B123" s="70" t="s">
        <v>202</v>
      </c>
      <c r="C123" s="325" t="s">
        <v>38</v>
      </c>
      <c r="D123" s="79"/>
      <c r="E123" s="155">
        <f>'[1]Канализация 1 кв.'!F123+'[1]Канализация 2 кв.'!F123+'[1]Канализация 3 кв. '!F127+'[1]Канализация 4 кв.  '!F123</f>
        <v>0</v>
      </c>
      <c r="F123" s="65">
        <f>'[1]Канализация 1 кв.'!G123+'[1]Канализация 2 кв.'!G123+'[1]Канализация 3 кв. '!G127+'[1]Канализация 4 кв.  '!G123</f>
        <v>0</v>
      </c>
      <c r="G123" s="328">
        <f t="shared" si="7"/>
        <v>0</v>
      </c>
      <c r="H123" s="323"/>
      <c r="I123" s="323">
        <f t="shared" si="8"/>
        <v>0</v>
      </c>
      <c r="J123" s="323">
        <f t="shared" si="6"/>
        <v>0</v>
      </c>
      <c r="K123" s="323"/>
      <c r="L123" s="324"/>
      <c r="M123" s="83"/>
    </row>
    <row r="124" spans="1:13" hidden="1" x14ac:dyDescent="0.25">
      <c r="A124" s="70"/>
      <c r="B124" s="70" t="s">
        <v>153</v>
      </c>
      <c r="C124" s="325" t="s">
        <v>38</v>
      </c>
      <c r="D124" s="79"/>
      <c r="E124" s="155">
        <f>'[1]Канализация 1 кв.'!F124+'[1]Канализация 2 кв.'!F124+'[1]Канализация 3 кв. '!F128+'[1]Канализация 4 кв.  '!F124</f>
        <v>0</v>
      </c>
      <c r="F124" s="65">
        <f>'[1]Канализация 1 кв.'!G124+'[1]Канализация 2 кв.'!G124+'[1]Канализация 3 кв. '!G128+'[1]Канализация 4 кв.  '!G124</f>
        <v>0</v>
      </c>
      <c r="G124" s="328">
        <f t="shared" si="7"/>
        <v>0</v>
      </c>
      <c r="H124" s="323"/>
      <c r="I124" s="323">
        <f t="shared" si="8"/>
        <v>0</v>
      </c>
      <c r="J124" s="323">
        <f t="shared" si="6"/>
        <v>0</v>
      </c>
      <c r="K124" s="323"/>
      <c r="L124" s="324">
        <f t="shared" ref="L124:L134" si="9">I124+J124-K124</f>
        <v>0</v>
      </c>
      <c r="M124" s="83"/>
    </row>
    <row r="125" spans="1:13" hidden="1" x14ac:dyDescent="0.25">
      <c r="A125" s="70"/>
      <c r="B125" s="70" t="s">
        <v>308</v>
      </c>
      <c r="C125" s="325" t="s">
        <v>38</v>
      </c>
      <c r="D125" s="79"/>
      <c r="E125" s="155">
        <f>'[1]Канализация 1 кв.'!F125+'[1]Канализация 2 кв.'!F125+'[1]Канализация 3 кв. '!F129+'[1]Канализация 4 кв.  '!F125</f>
        <v>0</v>
      </c>
      <c r="F125" s="65">
        <f>'[1]Канализация 1 кв.'!G125+'[1]Канализация 2 кв.'!G125+'[1]Канализация 3 кв. '!G129+'[1]Канализация 4 кв.  '!G125</f>
        <v>0</v>
      </c>
      <c r="G125" s="328">
        <f t="shared" si="7"/>
        <v>0</v>
      </c>
      <c r="H125" s="323"/>
      <c r="I125" s="323">
        <f t="shared" si="8"/>
        <v>0</v>
      </c>
      <c r="J125" s="323">
        <f t="shared" si="6"/>
        <v>0</v>
      </c>
      <c r="K125" s="323"/>
      <c r="L125" s="324"/>
      <c r="M125" s="83"/>
    </row>
    <row r="126" spans="1:13" x14ac:dyDescent="0.25">
      <c r="A126" s="70"/>
      <c r="B126" s="63" t="s">
        <v>25</v>
      </c>
      <c r="C126" s="325" t="s">
        <v>38</v>
      </c>
      <c r="D126" s="79"/>
      <c r="E126" s="155">
        <f>'[1]Канализация 1 кв.'!F126+'[1]Канализация 2 кв.'!F126+'[1]Канализация 3 кв. '!F130+'[1]Канализация 4 кв.  '!F126</f>
        <v>66102</v>
      </c>
      <c r="F126" s="65">
        <f>'[1]Канализация 1 кв.'!G126+'[1]Канализация 2 кв.'!G126+'[1]Канализация 3 кв. '!G130+'[1]Канализация 4 кв.  '!G126</f>
        <v>14078.037400000003</v>
      </c>
      <c r="G126" s="328">
        <f t="shared" si="7"/>
        <v>14078.037400000003</v>
      </c>
      <c r="H126" s="323">
        <v>100</v>
      </c>
      <c r="I126" s="323">
        <f t="shared" si="8"/>
        <v>0</v>
      </c>
      <c r="J126" s="323">
        <f t="shared" si="6"/>
        <v>14078.037400000003</v>
      </c>
      <c r="K126" s="323"/>
      <c r="L126" s="324">
        <f t="shared" si="9"/>
        <v>14078.037400000003</v>
      </c>
      <c r="M126" s="83" t="s">
        <v>356</v>
      </c>
    </row>
    <row r="127" spans="1:13" x14ac:dyDescent="0.25">
      <c r="A127" s="70"/>
      <c r="B127" s="63" t="s">
        <v>13</v>
      </c>
      <c r="C127" s="325" t="s">
        <v>38</v>
      </c>
      <c r="D127" s="79"/>
      <c r="E127" s="155">
        <f>'[1]Канализация 1 кв.'!F127+'[1]Канализация 2 кв.'!F127+'[1]Канализация 3 кв. '!F131+'[1]Канализация 4 кв.  '!F127</f>
        <v>10779</v>
      </c>
      <c r="F127" s="65">
        <f>'[1]Канализация 1 кв.'!G127+'[1]Канализация 2 кв.'!G127+'[1]Канализация 3 кв. '!G131+'[1]Канализация 4 кв.  '!G127</f>
        <v>2471.7949000000003</v>
      </c>
      <c r="G127" s="333">
        <f t="shared" si="7"/>
        <v>2471.7949000000003</v>
      </c>
      <c r="H127" s="323">
        <v>100</v>
      </c>
      <c r="I127" s="323">
        <f t="shared" si="8"/>
        <v>0</v>
      </c>
      <c r="J127" s="158">
        <f t="shared" si="6"/>
        <v>2471.7949000000003</v>
      </c>
      <c r="K127" s="323"/>
      <c r="L127" s="324">
        <f t="shared" si="9"/>
        <v>2471.7949000000003</v>
      </c>
      <c r="M127" s="83" t="s">
        <v>370</v>
      </c>
    </row>
    <row r="128" spans="1:13" x14ac:dyDescent="0.25">
      <c r="A128" s="70"/>
      <c r="B128" s="63" t="s">
        <v>104</v>
      </c>
      <c r="C128" s="325" t="s">
        <v>38</v>
      </c>
      <c r="D128" s="79"/>
      <c r="E128" s="155">
        <f>'[1]Канализация 1 кв.'!F128+'[1]Канализация 2 кв.'!F128+'[1]Канализация 3 кв. '!F132+'[1]Канализация 4 кв.  '!F128</f>
        <v>823</v>
      </c>
      <c r="F128" s="65">
        <f>'[1]Канализация 1 кв.'!G128+'[1]Канализация 2 кв.'!G128+'[1]Канализация 3 кв. '!G132+'[1]Канализация 4 кв.  '!G128</f>
        <v>147.0701</v>
      </c>
      <c r="G128" s="333">
        <f t="shared" si="7"/>
        <v>147.0701</v>
      </c>
      <c r="H128" s="323">
        <v>100</v>
      </c>
      <c r="I128" s="323">
        <f t="shared" si="8"/>
        <v>0</v>
      </c>
      <c r="J128" s="158">
        <f t="shared" si="6"/>
        <v>147.0701</v>
      </c>
      <c r="K128" s="323"/>
      <c r="L128" s="324">
        <f t="shared" si="9"/>
        <v>147.0701</v>
      </c>
      <c r="M128" s="83" t="s">
        <v>370</v>
      </c>
    </row>
    <row r="129" spans="1:13" x14ac:dyDescent="0.25">
      <c r="A129" s="70"/>
      <c r="B129" s="63" t="s">
        <v>158</v>
      </c>
      <c r="C129" s="325" t="s">
        <v>38</v>
      </c>
      <c r="D129" s="79"/>
      <c r="E129" s="155">
        <f>'[1]Канализация 1 кв.'!F129+'[1]Канализация 2 кв.'!F129+'[1]Канализация 3 кв. '!F133+'[1]Канализация 4 кв.  '!F129</f>
        <v>5925</v>
      </c>
      <c r="F129" s="65">
        <f>'[1]Канализация 1 кв.'!G129+'[1]Канализация 2 кв.'!G129+'[1]Канализация 3 кв. '!G133+'[1]Канализация 4 кв.  '!G129</f>
        <v>806.5123000000001</v>
      </c>
      <c r="G129" s="333">
        <f t="shared" si="7"/>
        <v>806.5123000000001</v>
      </c>
      <c r="H129" s="323">
        <v>100</v>
      </c>
      <c r="I129" s="323">
        <f t="shared" si="8"/>
        <v>0</v>
      </c>
      <c r="J129" s="158">
        <f t="shared" si="6"/>
        <v>806.5123000000001</v>
      </c>
      <c r="K129" s="323"/>
      <c r="L129" s="324"/>
      <c r="M129" s="83" t="s">
        <v>370</v>
      </c>
    </row>
    <row r="130" spans="1:13" hidden="1" x14ac:dyDescent="0.25">
      <c r="A130" s="70"/>
      <c r="B130" s="70" t="s">
        <v>371</v>
      </c>
      <c r="C130" s="325" t="s">
        <v>38</v>
      </c>
      <c r="D130" s="79"/>
      <c r="E130" s="155">
        <f>'[1]Канализация 1 кв.'!F130+'[1]Канализация 2 кв.'!F130+'[1]Канализация 3 кв. '!F134+'[1]Канализация 4 кв.  '!F130</f>
        <v>0</v>
      </c>
      <c r="F130" s="65">
        <f>'[1]Канализация 1 кв.'!G130+'[1]Канализация 2 кв.'!G130+'[1]Канализация 3 кв. '!G134+'[1]Канализация 4 кв.  '!G130</f>
        <v>0</v>
      </c>
      <c r="G130" s="328">
        <f t="shared" si="7"/>
        <v>0</v>
      </c>
      <c r="H130" s="323"/>
      <c r="I130" s="323">
        <f t="shared" si="8"/>
        <v>0</v>
      </c>
      <c r="J130" s="323">
        <f t="shared" si="6"/>
        <v>0</v>
      </c>
      <c r="K130" s="323"/>
      <c r="L130" s="324">
        <f t="shared" si="9"/>
        <v>0</v>
      </c>
      <c r="M130" s="83"/>
    </row>
    <row r="131" spans="1:13" hidden="1" x14ac:dyDescent="0.25">
      <c r="A131" s="70"/>
      <c r="B131" s="70" t="s">
        <v>327</v>
      </c>
      <c r="C131" s="325" t="s">
        <v>38</v>
      </c>
      <c r="D131" s="79"/>
      <c r="E131" s="155">
        <f>'[1]Канализация 1 кв.'!F131+'[1]Канализация 2 кв.'!F131+'[1]Канализация 3 кв. '!F135+'[1]Канализация 4 кв.  '!F131</f>
        <v>0</v>
      </c>
      <c r="F131" s="65">
        <f>'[1]Канализация 1 кв.'!G131+'[1]Канализация 2 кв.'!G131+'[1]Канализация 3 кв. '!G135+'[1]Канализация 4 кв.  '!G131</f>
        <v>0</v>
      </c>
      <c r="G131" s="328">
        <f t="shared" si="7"/>
        <v>0</v>
      </c>
      <c r="H131" s="323"/>
      <c r="I131" s="323">
        <f t="shared" si="8"/>
        <v>0</v>
      </c>
      <c r="J131" s="323">
        <f t="shared" si="6"/>
        <v>0</v>
      </c>
      <c r="K131" s="323"/>
      <c r="L131" s="324">
        <f t="shared" si="9"/>
        <v>0</v>
      </c>
      <c r="M131" s="83"/>
    </row>
    <row r="132" spans="1:13" hidden="1" x14ac:dyDescent="0.25">
      <c r="A132" s="70"/>
      <c r="B132" s="63" t="s">
        <v>215</v>
      </c>
      <c r="C132" s="325" t="s">
        <v>38</v>
      </c>
      <c r="D132" s="79"/>
      <c r="E132" s="155">
        <f>'[1]Канализация 1 кв.'!F132+'[1]Канализация 2 кв.'!F132+'[1]Канализация 3 кв. '!F136+'[1]Канализация 4 кв.  '!F132</f>
        <v>0</v>
      </c>
      <c r="F132" s="65">
        <f>'[1]Канализация 1 кв.'!G132+'[1]Канализация 2 кв.'!G132+'[1]Канализация 3 кв. '!G136+'[1]Канализация 4 кв.  '!G132</f>
        <v>0</v>
      </c>
      <c r="G132" s="328">
        <f t="shared" si="7"/>
        <v>0</v>
      </c>
      <c r="H132" s="323"/>
      <c r="I132" s="323">
        <f t="shared" si="8"/>
        <v>0</v>
      </c>
      <c r="J132" s="323">
        <f t="shared" si="6"/>
        <v>0</v>
      </c>
      <c r="K132" s="323"/>
      <c r="L132" s="324"/>
      <c r="M132" s="83"/>
    </row>
    <row r="133" spans="1:13" x14ac:dyDescent="0.25">
      <c r="A133" s="70"/>
      <c r="B133" s="63" t="s">
        <v>159</v>
      </c>
      <c r="C133" s="325" t="s">
        <v>38</v>
      </c>
      <c r="D133" s="79"/>
      <c r="E133" s="155">
        <f>'[1]Канализация 1 кв.'!F133+'[1]Канализация 2 кв.'!F133+'[1]Канализация 3 кв. '!F137+'[1]Канализация 4 кв.  '!F133</f>
        <v>788576</v>
      </c>
      <c r="F133" s="65">
        <f>'[1]Канализация 1 кв.'!G133+'[1]Канализация 2 кв.'!G133+'[1]Канализация 3 кв. '!G137+'[1]Канализация 4 кв.  '!G133</f>
        <v>144580.4002</v>
      </c>
      <c r="G133" s="333">
        <f t="shared" si="7"/>
        <v>144580.4002</v>
      </c>
      <c r="H133" s="323">
        <v>100</v>
      </c>
      <c r="I133" s="323">
        <f t="shared" si="8"/>
        <v>0</v>
      </c>
      <c r="J133" s="158">
        <f t="shared" si="6"/>
        <v>144580.4002</v>
      </c>
      <c r="K133" s="323"/>
      <c r="L133" s="324">
        <f t="shared" si="9"/>
        <v>144580.4002</v>
      </c>
      <c r="M133" s="83" t="s">
        <v>160</v>
      </c>
    </row>
    <row r="134" spans="1:13" x14ac:dyDescent="0.25">
      <c r="A134" s="70"/>
      <c r="B134" s="63" t="s">
        <v>222</v>
      </c>
      <c r="C134" s="325" t="s">
        <v>38</v>
      </c>
      <c r="D134" s="79"/>
      <c r="E134" s="155">
        <f>'[1]Канализация 1 кв.'!F134+'[1]Канализация 2 кв.'!F134+'[1]Канализация 3 кв. '!F138+'[1]Канализация 4 кв.  '!F134</f>
        <v>17907</v>
      </c>
      <c r="F134" s="65">
        <f>'[1]Канализация 1 кв.'!G134+'[1]Канализация 2 кв.'!G134+'[1]Канализация 3 кв. '!G138+'[1]Канализация 4 кв.  '!G134</f>
        <v>3144.7101000000002</v>
      </c>
      <c r="G134" s="333">
        <f t="shared" si="7"/>
        <v>3144.7101000000002</v>
      </c>
      <c r="H134" s="323"/>
      <c r="I134" s="323">
        <f t="shared" si="8"/>
        <v>0</v>
      </c>
      <c r="J134" s="158">
        <f t="shared" si="6"/>
        <v>3144.7101000000002</v>
      </c>
      <c r="K134" s="323"/>
      <c r="L134" s="324">
        <f t="shared" si="9"/>
        <v>3144.7101000000002</v>
      </c>
      <c r="M134" s="83" t="s">
        <v>370</v>
      </c>
    </row>
    <row r="135" spans="1:13" hidden="1" x14ac:dyDescent="0.25">
      <c r="A135" s="84">
        <v>7</v>
      </c>
      <c r="B135" s="85" t="s">
        <v>224</v>
      </c>
      <c r="C135" s="325" t="s">
        <v>38</v>
      </c>
      <c r="D135" s="86">
        <v>0</v>
      </c>
      <c r="E135" s="217"/>
      <c r="F135" s="217">
        <v>0</v>
      </c>
      <c r="G135" s="341"/>
      <c r="H135" s="323"/>
      <c r="I135" s="324"/>
      <c r="J135" s="324"/>
      <c r="K135" s="324"/>
      <c r="L135" s="324"/>
      <c r="M135" s="83"/>
    </row>
    <row r="136" spans="1:13" hidden="1" x14ac:dyDescent="0.25">
      <c r="A136" s="70"/>
      <c r="B136" s="63" t="s">
        <v>225</v>
      </c>
      <c r="C136" s="325"/>
      <c r="D136" s="86">
        <v>0</v>
      </c>
      <c r="E136" s="217"/>
      <c r="F136" s="217">
        <v>0</v>
      </c>
      <c r="G136" s="341"/>
      <c r="H136" s="323"/>
      <c r="I136" s="324"/>
      <c r="J136" s="324"/>
      <c r="K136" s="324"/>
      <c r="L136" s="324"/>
      <c r="M136" s="83"/>
    </row>
    <row r="137" spans="1:13" hidden="1" x14ac:dyDescent="0.25">
      <c r="A137" s="70" t="s">
        <v>226</v>
      </c>
      <c r="B137" s="63" t="s">
        <v>227</v>
      </c>
      <c r="C137" s="325" t="s">
        <v>38</v>
      </c>
      <c r="D137" s="86">
        <v>0</v>
      </c>
      <c r="E137" s="217"/>
      <c r="F137" s="217">
        <v>0</v>
      </c>
      <c r="G137" s="341"/>
      <c r="H137" s="323"/>
      <c r="I137" s="324"/>
      <c r="J137" s="324"/>
      <c r="K137" s="324"/>
      <c r="L137" s="324"/>
      <c r="M137" s="83"/>
    </row>
    <row r="138" spans="1:13" hidden="1" x14ac:dyDescent="0.25">
      <c r="A138" s="70" t="s">
        <v>228</v>
      </c>
      <c r="B138" s="63" t="s">
        <v>17</v>
      </c>
      <c r="C138" s="325" t="s">
        <v>38</v>
      </c>
      <c r="D138" s="86">
        <v>0</v>
      </c>
      <c r="E138" s="217"/>
      <c r="F138" s="217">
        <v>0</v>
      </c>
      <c r="G138" s="341"/>
      <c r="H138" s="323"/>
      <c r="I138" s="324"/>
      <c r="J138" s="324"/>
      <c r="K138" s="324"/>
      <c r="L138" s="324"/>
      <c r="M138" s="83"/>
    </row>
    <row r="139" spans="1:13" hidden="1" x14ac:dyDescent="0.25">
      <c r="A139" s="70" t="s">
        <v>229</v>
      </c>
      <c r="B139" s="63" t="s">
        <v>230</v>
      </c>
      <c r="C139" s="325" t="s">
        <v>38</v>
      </c>
      <c r="D139" s="86">
        <v>0</v>
      </c>
      <c r="E139" s="217"/>
      <c r="F139" s="217">
        <v>0</v>
      </c>
      <c r="G139" s="341"/>
      <c r="H139" s="323"/>
      <c r="I139" s="324"/>
      <c r="J139" s="324"/>
      <c r="K139" s="324"/>
      <c r="L139" s="324"/>
      <c r="M139" s="83"/>
    </row>
    <row r="140" spans="1:13" hidden="1" x14ac:dyDescent="0.25">
      <c r="A140" s="70" t="s">
        <v>231</v>
      </c>
      <c r="B140" s="63" t="s">
        <v>232</v>
      </c>
      <c r="C140" s="325" t="s">
        <v>38</v>
      </c>
      <c r="D140" s="86">
        <v>0</v>
      </c>
      <c r="E140" s="217"/>
      <c r="F140" s="217">
        <v>0</v>
      </c>
      <c r="G140" s="341"/>
      <c r="H140" s="323"/>
      <c r="I140" s="324"/>
      <c r="J140" s="324"/>
      <c r="K140" s="324"/>
      <c r="L140" s="324"/>
      <c r="M140" s="83"/>
    </row>
    <row r="141" spans="1:13" hidden="1" x14ac:dyDescent="0.25">
      <c r="A141" s="70" t="s">
        <v>233</v>
      </c>
      <c r="B141" s="63" t="s">
        <v>234</v>
      </c>
      <c r="C141" s="325" t="s">
        <v>38</v>
      </c>
      <c r="D141" s="86">
        <v>0</v>
      </c>
      <c r="E141" s="217"/>
      <c r="F141" s="217">
        <v>0</v>
      </c>
      <c r="G141" s="341"/>
      <c r="H141" s="323"/>
      <c r="I141" s="324"/>
      <c r="J141" s="324"/>
      <c r="K141" s="324"/>
      <c r="L141" s="324"/>
      <c r="M141" s="83"/>
    </row>
    <row r="142" spans="1:13" hidden="1" x14ac:dyDescent="0.25">
      <c r="A142" s="70" t="s">
        <v>235</v>
      </c>
      <c r="B142" s="63" t="s">
        <v>236</v>
      </c>
      <c r="C142" s="325" t="s">
        <v>38</v>
      </c>
      <c r="D142" s="86">
        <v>0</v>
      </c>
      <c r="E142" s="217"/>
      <c r="F142" s="217">
        <v>0</v>
      </c>
      <c r="G142" s="341"/>
      <c r="H142" s="323"/>
      <c r="I142" s="324"/>
      <c r="J142" s="324"/>
      <c r="K142" s="324"/>
      <c r="L142" s="324"/>
      <c r="M142" s="83"/>
    </row>
    <row r="143" spans="1:13" hidden="1" x14ac:dyDescent="0.25">
      <c r="A143" s="70" t="s">
        <v>237</v>
      </c>
      <c r="B143" s="63" t="s">
        <v>238</v>
      </c>
      <c r="C143" s="325" t="s">
        <v>38</v>
      </c>
      <c r="D143" s="86">
        <v>0</v>
      </c>
      <c r="E143" s="217"/>
      <c r="F143" s="217">
        <v>0</v>
      </c>
      <c r="G143" s="341"/>
      <c r="H143" s="323"/>
      <c r="I143" s="324"/>
      <c r="J143" s="324"/>
      <c r="K143" s="324"/>
      <c r="L143" s="324"/>
      <c r="M143" s="83"/>
    </row>
    <row r="144" spans="1:13" hidden="1" x14ac:dyDescent="0.25">
      <c r="A144" s="70" t="s">
        <v>372</v>
      </c>
      <c r="B144" s="63" t="s">
        <v>239</v>
      </c>
      <c r="C144" s="325" t="s">
        <v>38</v>
      </c>
      <c r="D144" s="86">
        <v>0</v>
      </c>
      <c r="E144" s="217"/>
      <c r="F144" s="217">
        <v>0</v>
      </c>
      <c r="G144" s="341"/>
      <c r="H144" s="323"/>
      <c r="I144" s="324"/>
      <c r="J144" s="324"/>
      <c r="K144" s="324"/>
      <c r="L144" s="324"/>
      <c r="M144" s="83"/>
    </row>
    <row r="145" spans="1:13" hidden="1" x14ac:dyDescent="0.25">
      <c r="A145" s="70"/>
      <c r="B145" s="63" t="s">
        <v>240</v>
      </c>
      <c r="C145" s="325" t="s">
        <v>38</v>
      </c>
      <c r="D145" s="86">
        <v>0</v>
      </c>
      <c r="E145" s="217"/>
      <c r="F145" s="217">
        <v>0</v>
      </c>
      <c r="G145" s="341"/>
      <c r="H145" s="323"/>
      <c r="I145" s="324"/>
      <c r="J145" s="324"/>
      <c r="K145" s="324"/>
      <c r="L145" s="324"/>
      <c r="M145" s="83"/>
    </row>
    <row r="146" spans="1:13" hidden="1" x14ac:dyDescent="0.25">
      <c r="A146" s="84">
        <v>8</v>
      </c>
      <c r="B146" s="85" t="s">
        <v>241</v>
      </c>
      <c r="C146" s="325" t="s">
        <v>38</v>
      </c>
      <c r="D146" s="86">
        <v>0</v>
      </c>
      <c r="E146" s="217"/>
      <c r="F146" s="342">
        <f>'[1]Канализация 1 кв.'!G146+'[1]Канализация 2 кв.'!G146+'[1]Канализация 3 кв. '!G150+'[1]Канализация 4 кв.  '!G146</f>
        <v>0</v>
      </c>
      <c r="G146" s="343"/>
      <c r="H146" s="323"/>
      <c r="I146" s="324"/>
      <c r="J146" s="324"/>
      <c r="K146" s="324"/>
      <c r="L146" s="324"/>
      <c r="M146" s="83"/>
    </row>
    <row r="147" spans="1:13" s="138" customFormat="1" x14ac:dyDescent="0.25">
      <c r="A147" s="110" t="s">
        <v>31</v>
      </c>
      <c r="B147" s="62" t="s">
        <v>242</v>
      </c>
      <c r="C147" s="321" t="s">
        <v>38</v>
      </c>
      <c r="D147" s="86">
        <f>D77+D19</f>
        <v>115618</v>
      </c>
      <c r="E147" s="344">
        <f>E77+E19</f>
        <v>11349599</v>
      </c>
      <c r="F147" s="344">
        <f>F77+F19</f>
        <v>2056663.6291999999</v>
      </c>
      <c r="G147" s="345">
        <f>G19+G77</f>
        <v>1941045.6291999999</v>
      </c>
      <c r="H147" s="323">
        <f>ROUND(F147/D147*100,1)-100</f>
        <v>1678.8</v>
      </c>
      <c r="I147" s="158">
        <f>I19+I77</f>
        <v>3359.8</v>
      </c>
      <c r="J147" s="158">
        <f>J19+J77</f>
        <v>1960686.2792000002</v>
      </c>
      <c r="K147" s="158">
        <f>K19+K77</f>
        <v>-23000.45</v>
      </c>
      <c r="L147" s="158">
        <f>L19+L77</f>
        <v>1941045.6292000001</v>
      </c>
      <c r="M147" s="346"/>
    </row>
    <row r="148" spans="1:13" x14ac:dyDescent="0.25">
      <c r="A148" s="70" t="s">
        <v>32</v>
      </c>
      <c r="B148" s="63" t="s">
        <v>33</v>
      </c>
      <c r="C148" s="325" t="s">
        <v>38</v>
      </c>
      <c r="D148" s="79">
        <f>D149-D147</f>
        <v>-67244</v>
      </c>
      <c r="E148" s="204">
        <f>E149-E147</f>
        <v>-10444579.291741233</v>
      </c>
      <c r="F148" s="204">
        <f>F149-F147</f>
        <v>-1894532.4691999999</v>
      </c>
      <c r="G148" s="347"/>
      <c r="H148" s="323">
        <f>ROUND(F148/D148*100,1)-100</f>
        <v>2717.4</v>
      </c>
      <c r="I148" s="323"/>
      <c r="J148" s="323"/>
      <c r="K148" s="323"/>
      <c r="L148" s="323"/>
      <c r="M148" s="346"/>
    </row>
    <row r="149" spans="1:13" x14ac:dyDescent="0.25">
      <c r="A149" s="70" t="s">
        <v>34</v>
      </c>
      <c r="B149" s="63" t="s">
        <v>243</v>
      </c>
      <c r="C149" s="325" t="s">
        <v>38</v>
      </c>
      <c r="D149" s="86">
        <v>48374</v>
      </c>
      <c r="E149" s="197">
        <f>'[1]Канализация 1 кв.'!F149+'[1]Канализация 2 кв.'!F149+'[1]Канализация 3 кв. '!F153+'[1]Канализация 4 кв.  '!F149</f>
        <v>905019.70825876703</v>
      </c>
      <c r="F149" s="214">
        <f>'[1]Канализация 1 кв.'!G149+'[1]Канализация 2 кв.'!G149+'[1]Канализация 3 кв. '!G153+'[1]Канализация 4 кв.  '!G149</f>
        <v>162131.15999999997</v>
      </c>
      <c r="G149" s="348"/>
      <c r="H149" s="323">
        <f>ROUND(F149/D149*100,1)-100</f>
        <v>235.2</v>
      </c>
      <c r="I149" s="323"/>
      <c r="J149" s="323"/>
      <c r="K149" s="323"/>
      <c r="L149" s="323"/>
      <c r="M149" s="346"/>
    </row>
    <row r="150" spans="1:13" ht="12" customHeight="1" x14ac:dyDescent="0.25">
      <c r="A150" s="70" t="s">
        <v>35</v>
      </c>
      <c r="B150" s="63" t="s">
        <v>244</v>
      </c>
      <c r="C150" s="325" t="s">
        <v>245</v>
      </c>
      <c r="D150" s="237">
        <v>3350</v>
      </c>
      <c r="E150" s="214">
        <f>'[1]Канализация 1 кв.'!F150+'[1]Канализация 2 кв.'!F150+'[1]Канализация 3 кв. '!F154+'[1]Канализация 4 кв.  '!F150</f>
        <v>62675</v>
      </c>
      <c r="F150" s="214">
        <f>'[1]Канализация 1 кв.'!G150+'[1]Канализация 2 кв.'!G150+'[1]Канализация 3 кв. '!G154+'[1]Канализация 4 кв.  '!G150</f>
        <v>11228</v>
      </c>
      <c r="G150" s="348"/>
      <c r="H150" s="323">
        <f>ROUND(F150/D150*100,1)-100</f>
        <v>235.2</v>
      </c>
      <c r="I150" s="323"/>
      <c r="J150" s="323"/>
      <c r="K150" s="323"/>
      <c r="L150" s="323"/>
      <c r="M150" s="83"/>
    </row>
    <row r="151" spans="1:13" ht="12.75" customHeight="1" x14ac:dyDescent="0.25">
      <c r="A151" s="70"/>
      <c r="B151" s="63" t="s">
        <v>246</v>
      </c>
      <c r="C151" s="325" t="s">
        <v>245</v>
      </c>
      <c r="D151" s="139">
        <v>3350</v>
      </c>
      <c r="E151" s="214">
        <f>'[1]Канализация 1 кв.'!F151+'[1]Канализация 2 кв.'!F151+'[1]Канализация 3 кв. '!F155+'[1]Канализация 4 кв.  '!F151</f>
        <v>11228</v>
      </c>
      <c r="F151" s="214">
        <f>'[1]Канализация 1 кв.'!G151+'[1]Канализация 2 кв.'!G151+'[1]Канализация 3 кв. '!G155+'[1]Канализация 4 кв.  '!G151</f>
        <v>11228</v>
      </c>
      <c r="G151" s="348"/>
      <c r="H151" s="323">
        <f>ROUND(F151/D151*100,1)-100</f>
        <v>235.2</v>
      </c>
      <c r="I151" s="323"/>
      <c r="J151" s="323"/>
      <c r="K151" s="323"/>
      <c r="L151" s="323"/>
      <c r="M151" s="83"/>
    </row>
    <row r="152" spans="1:13" hidden="1" x14ac:dyDescent="0.25">
      <c r="A152" s="70" t="s">
        <v>36</v>
      </c>
      <c r="B152" s="63" t="s">
        <v>247</v>
      </c>
      <c r="C152" s="325" t="s">
        <v>38</v>
      </c>
      <c r="D152" s="79">
        <v>0</v>
      </c>
      <c r="E152" s="79">
        <f>E147/E150</f>
        <v>181.08654168328681</v>
      </c>
      <c r="F152" s="79">
        <f>F147/F151</f>
        <v>183.17274930530814</v>
      </c>
      <c r="G152" s="347"/>
      <c r="H152" s="323"/>
      <c r="I152" s="323"/>
      <c r="J152" s="323"/>
      <c r="K152" s="323"/>
      <c r="L152" s="323"/>
      <c r="M152" s="83"/>
    </row>
    <row r="153" spans="1:13" ht="15.75" thickBot="1" x14ac:dyDescent="0.3">
      <c r="A153" s="120"/>
      <c r="B153" s="229" t="s">
        <v>37</v>
      </c>
      <c r="C153" s="349" t="s">
        <v>38</v>
      </c>
      <c r="D153" s="350">
        <f>D149/D151</f>
        <v>14.44</v>
      </c>
      <c r="E153" s="350">
        <f>E149/E150</f>
        <v>14.439883657898157</v>
      </c>
      <c r="F153" s="351">
        <f>F149/F151</f>
        <v>14.43989668685429</v>
      </c>
      <c r="G153" s="352"/>
      <c r="H153" s="353"/>
      <c r="I153" s="353"/>
      <c r="J153" s="353"/>
      <c r="K153" s="353"/>
      <c r="L153" s="353"/>
      <c r="M153" s="129"/>
    </row>
    <row r="154" spans="1:13" x14ac:dyDescent="0.25">
      <c r="A154" s="354"/>
      <c r="B154" s="130" t="s">
        <v>39</v>
      </c>
      <c r="C154" s="355"/>
      <c r="D154" s="132"/>
      <c r="E154" s="356"/>
      <c r="F154" s="357"/>
      <c r="G154" s="358"/>
      <c r="H154" s="359"/>
      <c r="I154" s="359"/>
      <c r="J154" s="359"/>
      <c r="K154" s="359"/>
      <c r="L154" s="359"/>
      <c r="M154" s="69"/>
    </row>
    <row r="155" spans="1:13" x14ac:dyDescent="0.25">
      <c r="A155" s="84">
        <v>9</v>
      </c>
      <c r="B155" s="85" t="s">
        <v>249</v>
      </c>
      <c r="C155" s="325" t="s">
        <v>330</v>
      </c>
      <c r="D155" s="237">
        <f>D157+D158</f>
        <v>0.15000000000000002</v>
      </c>
      <c r="E155" s="360"/>
      <c r="F155" s="361">
        <f>F157+F158</f>
        <v>0.15000000000000002</v>
      </c>
      <c r="G155" s="362"/>
      <c r="H155" s="323"/>
      <c r="I155" s="323"/>
      <c r="J155" s="323"/>
      <c r="K155" s="323"/>
      <c r="L155" s="323"/>
      <c r="M155" s="83"/>
    </row>
    <row r="156" spans="1:13" x14ac:dyDescent="0.25">
      <c r="A156" s="70"/>
      <c r="B156" s="63" t="s">
        <v>250</v>
      </c>
      <c r="C156" s="325"/>
      <c r="D156" s="139"/>
      <c r="E156" s="363"/>
      <c r="F156" s="364"/>
      <c r="G156" s="365"/>
      <c r="H156" s="323"/>
      <c r="I156" s="323"/>
      <c r="J156" s="323"/>
      <c r="K156" s="323"/>
      <c r="L156" s="323"/>
      <c r="M156" s="83"/>
    </row>
    <row r="157" spans="1:13" x14ac:dyDescent="0.25">
      <c r="A157" s="88" t="s">
        <v>251</v>
      </c>
      <c r="B157" s="63" t="s">
        <v>252</v>
      </c>
      <c r="C157" s="325" t="s">
        <v>330</v>
      </c>
      <c r="D157" s="139">
        <v>0.14000000000000001</v>
      </c>
      <c r="E157" s="244"/>
      <c r="F157" s="366">
        <v>0.14000000000000001</v>
      </c>
      <c r="G157" s="367"/>
      <c r="H157" s="323"/>
      <c r="I157" s="323"/>
      <c r="J157" s="323"/>
      <c r="K157" s="323"/>
      <c r="L157" s="323"/>
      <c r="M157" s="83"/>
    </row>
    <row r="158" spans="1:13" x14ac:dyDescent="0.25">
      <c r="A158" s="368" t="s">
        <v>253</v>
      </c>
      <c r="B158" s="63" t="s">
        <v>254</v>
      </c>
      <c r="C158" s="325" t="s">
        <v>330</v>
      </c>
      <c r="D158" s="237">
        <v>0.01</v>
      </c>
      <c r="E158" s="238"/>
      <c r="F158" s="369">
        <v>0.01</v>
      </c>
      <c r="G158" s="367"/>
      <c r="H158" s="323"/>
      <c r="I158" s="323"/>
      <c r="J158" s="323"/>
      <c r="K158" s="323"/>
      <c r="L158" s="323"/>
      <c r="M158" s="83"/>
    </row>
    <row r="159" spans="1:13" x14ac:dyDescent="0.25">
      <c r="A159" s="84">
        <v>10</v>
      </c>
      <c r="B159" s="85" t="s">
        <v>255</v>
      </c>
      <c r="C159" s="325" t="s">
        <v>38</v>
      </c>
      <c r="D159" s="114">
        <f>(D32+D81)/12/D155</f>
        <v>20718.888888888887</v>
      </c>
      <c r="E159" s="360"/>
      <c r="F159" s="216">
        <f>(F32+F81)/12/F155</f>
        <v>222045.84266666663</v>
      </c>
      <c r="G159" s="370"/>
      <c r="H159" s="323"/>
      <c r="I159" s="323"/>
      <c r="J159" s="323"/>
      <c r="K159" s="323"/>
      <c r="L159" s="323"/>
      <c r="M159" s="83"/>
    </row>
    <row r="160" spans="1:13" x14ac:dyDescent="0.25">
      <c r="A160" s="70"/>
      <c r="B160" s="63" t="s">
        <v>225</v>
      </c>
      <c r="C160" s="325"/>
      <c r="D160" s="79"/>
      <c r="E160" s="363"/>
      <c r="F160" s="204"/>
      <c r="G160" s="371"/>
      <c r="H160" s="323"/>
      <c r="I160" s="323"/>
      <c r="J160" s="323"/>
      <c r="K160" s="323"/>
      <c r="L160" s="323"/>
      <c r="M160" s="83"/>
    </row>
    <row r="161" spans="1:13" x14ac:dyDescent="0.25">
      <c r="A161" s="70" t="s">
        <v>256</v>
      </c>
      <c r="B161" s="63" t="s">
        <v>252</v>
      </c>
      <c r="C161" s="325" t="s">
        <v>38</v>
      </c>
      <c r="D161" s="79">
        <f>D32/D157/12</f>
        <v>20851.190476190473</v>
      </c>
      <c r="E161" s="244"/>
      <c r="F161" s="206">
        <f>F32/12/F157</f>
        <v>179898.56547619047</v>
      </c>
      <c r="G161" s="371"/>
      <c r="H161" s="323"/>
      <c r="I161" s="323"/>
      <c r="J161" s="323"/>
      <c r="K161" s="323"/>
      <c r="L161" s="323"/>
      <c r="M161" s="83"/>
    </row>
    <row r="162" spans="1:13" x14ac:dyDescent="0.25">
      <c r="A162" s="70" t="s">
        <v>257</v>
      </c>
      <c r="B162" s="63" t="s">
        <v>254</v>
      </c>
      <c r="C162" s="325" t="s">
        <v>38</v>
      </c>
      <c r="D162" s="90">
        <f>D81/12/D158</f>
        <v>18866.666666666664</v>
      </c>
      <c r="E162" s="244"/>
      <c r="F162" s="10">
        <f>F81/12/F158</f>
        <v>812107.72333333327</v>
      </c>
      <c r="G162" s="371"/>
      <c r="H162" s="323"/>
      <c r="I162" s="323"/>
      <c r="J162" s="323"/>
      <c r="K162" s="323"/>
      <c r="L162" s="323"/>
      <c r="M162" s="83"/>
    </row>
    <row r="163" spans="1:13" hidden="1" x14ac:dyDescent="0.25">
      <c r="A163" s="84">
        <v>11</v>
      </c>
      <c r="B163" s="85" t="s">
        <v>258</v>
      </c>
      <c r="C163" s="325"/>
      <c r="D163" s="79"/>
      <c r="E163" s="372"/>
      <c r="F163" s="204"/>
      <c r="G163" s="371"/>
      <c r="H163" s="323"/>
      <c r="I163" s="323"/>
      <c r="J163" s="323"/>
      <c r="K163" s="323"/>
      <c r="L163" s="323"/>
      <c r="M163" s="83"/>
    </row>
    <row r="164" spans="1:13" hidden="1" x14ac:dyDescent="0.25">
      <c r="A164" s="70"/>
      <c r="B164" s="63" t="s">
        <v>21</v>
      </c>
      <c r="C164" s="325" t="s">
        <v>38</v>
      </c>
      <c r="D164" s="64"/>
      <c r="E164" s="372"/>
      <c r="F164" s="204"/>
      <c r="G164" s="371"/>
      <c r="H164" s="323"/>
      <c r="I164" s="323"/>
      <c r="J164" s="323"/>
      <c r="K164" s="323"/>
      <c r="L164" s="323"/>
      <c r="M164" s="83"/>
    </row>
    <row r="165" spans="1:13" hidden="1" x14ac:dyDescent="0.25">
      <c r="A165" s="84">
        <v>12</v>
      </c>
      <c r="B165" s="85" t="s">
        <v>259</v>
      </c>
      <c r="C165" s="325"/>
      <c r="D165" s="64"/>
      <c r="E165" s="372"/>
      <c r="F165" s="204"/>
      <c r="G165" s="371"/>
      <c r="H165" s="323"/>
      <c r="I165" s="323"/>
      <c r="J165" s="323"/>
      <c r="K165" s="323"/>
      <c r="L165" s="323"/>
      <c r="M165" s="83"/>
    </row>
    <row r="166" spans="1:13" hidden="1" x14ac:dyDescent="0.25">
      <c r="A166" s="70"/>
      <c r="B166" s="63" t="s">
        <v>260</v>
      </c>
      <c r="C166" s="325" t="s">
        <v>38</v>
      </c>
      <c r="D166" s="64"/>
      <c r="E166" s="372"/>
      <c r="F166" s="204"/>
      <c r="G166" s="371"/>
      <c r="H166" s="323"/>
      <c r="I166" s="323"/>
      <c r="J166" s="323"/>
      <c r="K166" s="323"/>
      <c r="L166" s="323"/>
      <c r="M166" s="83"/>
    </row>
    <row r="167" spans="1:13" x14ac:dyDescent="0.25">
      <c r="A167" s="84">
        <v>13</v>
      </c>
      <c r="B167" s="85" t="s">
        <v>261</v>
      </c>
      <c r="C167" s="321" t="s">
        <v>38</v>
      </c>
      <c r="D167" s="86">
        <f>SUM(D170:D172)</f>
        <v>31764.432518499998</v>
      </c>
      <c r="E167" s="373"/>
      <c r="F167" s="207"/>
      <c r="G167" s="370"/>
      <c r="H167" s="323"/>
      <c r="I167" s="323"/>
      <c r="J167" s="323"/>
      <c r="K167" s="323"/>
      <c r="L167" s="323"/>
      <c r="M167" s="83"/>
    </row>
    <row r="168" spans="1:13" x14ac:dyDescent="0.25">
      <c r="A168" s="70"/>
      <c r="B168" s="63" t="s">
        <v>262</v>
      </c>
      <c r="C168" s="374"/>
      <c r="D168" s="79"/>
      <c r="E168" s="375"/>
      <c r="F168" s="204"/>
      <c r="G168" s="371"/>
      <c r="H168" s="323"/>
      <c r="I168" s="323"/>
      <c r="J168" s="323"/>
      <c r="K168" s="323"/>
      <c r="L168" s="323"/>
      <c r="M168" s="83"/>
    </row>
    <row r="169" spans="1:13" x14ac:dyDescent="0.25">
      <c r="A169" s="70"/>
      <c r="B169" s="63" t="s">
        <v>22</v>
      </c>
      <c r="C169" s="325"/>
      <c r="D169" s="79"/>
      <c r="E169" s="375"/>
      <c r="F169" s="204"/>
      <c r="G169" s="371"/>
      <c r="H169" s="323"/>
      <c r="I169" s="323"/>
      <c r="J169" s="323"/>
      <c r="K169" s="323"/>
      <c r="L169" s="323"/>
      <c r="M169" s="83"/>
    </row>
    <row r="170" spans="1:13" x14ac:dyDescent="0.25">
      <c r="A170" s="70" t="s">
        <v>263</v>
      </c>
      <c r="B170" s="63" t="s">
        <v>264</v>
      </c>
      <c r="C170" s="325" t="s">
        <v>38</v>
      </c>
      <c r="D170" s="79">
        <v>24211</v>
      </c>
      <c r="E170" s="262">
        <f>E37</f>
        <v>0</v>
      </c>
      <c r="F170" s="65">
        <f>F37</f>
        <v>0</v>
      </c>
      <c r="G170" s="149"/>
      <c r="H170" s="323"/>
      <c r="I170" s="323"/>
      <c r="J170" s="323"/>
      <c r="K170" s="323"/>
      <c r="L170" s="323"/>
      <c r="M170" s="83"/>
    </row>
    <row r="171" spans="1:13" x14ac:dyDescent="0.25">
      <c r="A171" s="70" t="s">
        <v>265</v>
      </c>
      <c r="B171" s="63" t="s">
        <v>16</v>
      </c>
      <c r="C171" s="325" t="s">
        <v>38</v>
      </c>
      <c r="D171" s="79">
        <f>D170*0.27129</f>
        <v>6568.2021899999991</v>
      </c>
      <c r="E171" s="65"/>
      <c r="F171" s="65"/>
      <c r="G171" s="149"/>
      <c r="H171" s="323"/>
      <c r="I171" s="323"/>
      <c r="J171" s="323"/>
      <c r="K171" s="323"/>
      <c r="L171" s="323"/>
      <c r="M171" s="83"/>
    </row>
    <row r="172" spans="1:13" ht="15.75" thickBot="1" x14ac:dyDescent="0.3">
      <c r="A172" s="376" t="s">
        <v>266</v>
      </c>
      <c r="B172" s="252" t="s">
        <v>17</v>
      </c>
      <c r="C172" s="377" t="s">
        <v>38</v>
      </c>
      <c r="D172" s="163">
        <f>D171*0.15</f>
        <v>985.23032849999981</v>
      </c>
      <c r="E172" s="164"/>
      <c r="F172" s="164"/>
      <c r="G172" s="378"/>
      <c r="H172" s="379"/>
      <c r="I172" s="379"/>
      <c r="J172" s="379"/>
      <c r="K172" s="379"/>
      <c r="L172" s="379"/>
      <c r="M172" s="169"/>
    </row>
    <row r="173" spans="1:13" ht="16.5" hidden="1" thickTop="1" thickBot="1" x14ac:dyDescent="0.3">
      <c r="A173" s="380">
        <v>14</v>
      </c>
      <c r="B173" s="381" t="s">
        <v>267</v>
      </c>
      <c r="C173" s="382" t="s">
        <v>373</v>
      </c>
      <c r="D173" s="383">
        <v>0</v>
      </c>
      <c r="E173" s="384">
        <v>0</v>
      </c>
      <c r="F173" s="385"/>
      <c r="G173" s="386"/>
      <c r="H173" s="309"/>
      <c r="I173" s="309"/>
      <c r="J173" s="309"/>
      <c r="K173" s="309"/>
      <c r="L173" s="309"/>
      <c r="M173" s="185"/>
    </row>
    <row r="174" spans="1:13" ht="15.75" thickTop="1" x14ac:dyDescent="0.25">
      <c r="A174" s="276"/>
      <c r="B174" s="276"/>
      <c r="C174" s="298"/>
      <c r="D174" s="277"/>
      <c r="E174" s="40"/>
      <c r="F174" s="387"/>
      <c r="G174" s="388"/>
      <c r="H174" s="40"/>
      <c r="I174" s="40"/>
      <c r="J174" s="40"/>
      <c r="K174" s="40"/>
      <c r="L174" s="40"/>
      <c r="M174" s="40"/>
    </row>
    <row r="175" spans="1:13" x14ac:dyDescent="0.25">
      <c r="A175" s="276"/>
      <c r="B175" s="276"/>
      <c r="C175" s="298"/>
      <c r="D175" s="277"/>
      <c r="E175" s="40"/>
      <c r="F175" s="387"/>
      <c r="G175" s="388"/>
      <c r="H175" s="40"/>
      <c r="I175" s="40"/>
      <c r="J175" s="40"/>
      <c r="K175" s="40"/>
      <c r="L175" s="40"/>
      <c r="M175" s="40"/>
    </row>
    <row r="176" spans="1:13" ht="15.75" x14ac:dyDescent="0.25">
      <c r="A176" s="276"/>
      <c r="B176" s="278" t="s">
        <v>374</v>
      </c>
      <c r="C176" s="389"/>
      <c r="D176" s="389"/>
      <c r="E176" s="278"/>
      <c r="F176" s="390"/>
      <c r="G176" s="390"/>
      <c r="H176" s="288"/>
      <c r="I176" s="40"/>
      <c r="J176" s="40"/>
      <c r="K176" s="40"/>
      <c r="L176" s="40"/>
      <c r="M176" s="40"/>
    </row>
    <row r="177" spans="1:19" ht="15.75" x14ac:dyDescent="0.25">
      <c r="A177" s="276"/>
      <c r="B177" s="281" t="s">
        <v>40</v>
      </c>
      <c r="C177" s="391"/>
      <c r="D177" s="391"/>
      <c r="E177" s="281"/>
      <c r="F177" s="392"/>
      <c r="G177" s="282" t="s">
        <v>271</v>
      </c>
      <c r="H177" s="40"/>
      <c r="I177" s="40"/>
      <c r="J177" s="40"/>
      <c r="K177" s="40"/>
      <c r="L177" s="40"/>
      <c r="M177" s="40"/>
    </row>
    <row r="178" spans="1:19" x14ac:dyDescent="0.25">
      <c r="A178" s="276"/>
      <c r="B178" s="276"/>
      <c r="C178" s="35"/>
      <c r="D178" s="277"/>
      <c r="G178" s="393"/>
    </row>
    <row r="179" spans="1:19" ht="15.75" x14ac:dyDescent="0.25">
      <c r="A179" s="276"/>
      <c r="B179" s="278" t="s">
        <v>375</v>
      </c>
      <c r="C179" s="389"/>
      <c r="D179" s="389"/>
      <c r="E179" s="278"/>
      <c r="F179" s="394"/>
      <c r="G179" s="394"/>
      <c r="H179" s="40"/>
      <c r="I179" s="395"/>
      <c r="J179" s="395"/>
    </row>
    <row r="180" spans="1:19" ht="14.25" customHeight="1" x14ac:dyDescent="0.25">
      <c r="A180" s="276"/>
      <c r="B180" s="281" t="s">
        <v>41</v>
      </c>
      <c r="C180" s="9"/>
      <c r="D180" s="9"/>
      <c r="E180" s="9"/>
      <c r="F180" s="396"/>
      <c r="G180" s="397" t="s">
        <v>42</v>
      </c>
      <c r="H180" s="395"/>
      <c r="I180" s="40"/>
      <c r="J180" s="40"/>
    </row>
    <row r="181" spans="1:19" ht="11.25" customHeight="1" x14ac:dyDescent="0.25">
      <c r="A181" s="276"/>
      <c r="I181" s="40"/>
      <c r="J181" s="40"/>
    </row>
    <row r="182" spans="1:19" ht="15.75" x14ac:dyDescent="0.25">
      <c r="I182" s="40"/>
      <c r="J182" s="40"/>
      <c r="M182" s="398"/>
    </row>
    <row r="183" spans="1:19" x14ac:dyDescent="0.25">
      <c r="I183" s="40"/>
      <c r="J183" s="40"/>
      <c r="K183" s="173"/>
      <c r="L183" s="173"/>
      <c r="M183" s="173"/>
      <c r="N183" s="173"/>
      <c r="O183" s="173"/>
      <c r="P183" s="173"/>
      <c r="Q183" s="173"/>
      <c r="R183" s="173"/>
      <c r="S183" s="173"/>
    </row>
    <row r="184" spans="1:19" x14ac:dyDescent="0.25">
      <c r="M184" s="173"/>
      <c r="N184" s="173"/>
      <c r="O184" s="173"/>
      <c r="P184" s="173"/>
      <c r="Q184" s="173"/>
      <c r="R184" s="173"/>
      <c r="S184" s="173"/>
    </row>
    <row r="186" spans="1:19" x14ac:dyDescent="0.25">
      <c r="A186" s="40"/>
      <c r="B186" s="289" t="s">
        <v>335</v>
      </c>
      <c r="C186" s="40"/>
      <c r="D186" s="277"/>
      <c r="E186" s="266"/>
      <c r="F186" s="387"/>
      <c r="G186" s="387"/>
      <c r="H186" s="174"/>
      <c r="I186" s="174"/>
      <c r="J186" s="174"/>
      <c r="K186" s="174"/>
      <c r="L186" s="174"/>
    </row>
    <row r="187" spans="1:19" x14ac:dyDescent="0.25">
      <c r="A187" s="40"/>
      <c r="B187" s="289" t="s">
        <v>43</v>
      </c>
      <c r="K187" s="395"/>
      <c r="L187" s="395"/>
    </row>
    <row r="188" spans="1:19" x14ac:dyDescent="0.25">
      <c r="A188" s="40"/>
      <c r="K188" s="40"/>
      <c r="L188" s="40"/>
    </row>
    <row r="189" spans="1:19" x14ac:dyDescent="0.25">
      <c r="A189" s="40"/>
      <c r="K189" s="40"/>
      <c r="L189" s="40"/>
    </row>
    <row r="190" spans="1:19" x14ac:dyDescent="0.25">
      <c r="A190" s="40"/>
      <c r="K190" s="40"/>
      <c r="L190" s="40"/>
    </row>
    <row r="191" spans="1:19" x14ac:dyDescent="0.25">
      <c r="A191" s="40"/>
      <c r="B191" s="40"/>
      <c r="C191" s="40"/>
      <c r="D191" s="277"/>
      <c r="E191" s="40"/>
      <c r="F191" s="387"/>
      <c r="G191" s="387"/>
      <c r="H191" s="40"/>
      <c r="I191" s="40"/>
      <c r="J191" s="40"/>
      <c r="K191" s="40"/>
      <c r="L191" s="40"/>
    </row>
    <row r="193" spans="2:7" ht="18" x14ac:dyDescent="0.25">
      <c r="B193" s="399"/>
      <c r="C193" s="399"/>
      <c r="D193" s="400"/>
      <c r="E193" s="399"/>
      <c r="F193" s="401"/>
      <c r="G193" s="40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4"/>
  <sheetViews>
    <sheetView tabSelected="1" topLeftCell="C1" workbookViewId="0">
      <selection activeCell="Q12" sqref="Q12"/>
    </sheetView>
  </sheetViews>
  <sheetFormatPr defaultRowHeight="15" x14ac:dyDescent="0.25"/>
  <cols>
    <col min="1" max="1" width="5" customWidth="1"/>
    <col min="2" max="2" width="39.5703125" customWidth="1"/>
    <col min="3" max="3" width="7" customWidth="1"/>
    <col min="4" max="4" width="10" style="19" customWidth="1"/>
    <col min="5" max="5" width="14.140625" style="19" hidden="1" customWidth="1"/>
    <col min="6" max="6" width="13.7109375" style="20" customWidth="1"/>
    <col min="7" max="7" width="10.85546875" style="20" customWidth="1"/>
    <col min="8" max="8" width="8.7109375" customWidth="1"/>
    <col min="9" max="9" width="10.85546875" customWidth="1"/>
    <col min="10" max="10" width="10.28515625" customWidth="1"/>
    <col min="11" max="11" width="9.42578125" customWidth="1"/>
    <col min="12" max="12" width="9.85546875" hidden="1" customWidth="1"/>
    <col min="13" max="13" width="58.28515625" hidden="1" customWidth="1"/>
    <col min="257" max="257" width="5" customWidth="1"/>
    <col min="258" max="258" width="39.5703125" customWidth="1"/>
    <col min="259" max="259" width="7" customWidth="1"/>
    <col min="260" max="260" width="10" customWidth="1"/>
    <col min="261" max="261" width="14.140625" customWidth="1"/>
    <col min="262" max="262" width="13.7109375" customWidth="1"/>
    <col min="263" max="263" width="10.85546875" customWidth="1"/>
    <col min="264" max="264" width="8.7109375" customWidth="1"/>
    <col min="265" max="265" width="10.85546875" customWidth="1"/>
    <col min="266" max="266" width="10.28515625" customWidth="1"/>
    <col min="267" max="267" width="9.42578125" customWidth="1"/>
    <col min="268" max="268" width="0" hidden="1" customWidth="1"/>
    <col min="269" max="269" width="58.28515625" customWidth="1"/>
    <col min="513" max="513" width="5" customWidth="1"/>
    <col min="514" max="514" width="39.5703125" customWidth="1"/>
    <col min="515" max="515" width="7" customWidth="1"/>
    <col min="516" max="516" width="10" customWidth="1"/>
    <col min="517" max="517" width="14.140625" customWidth="1"/>
    <col min="518" max="518" width="13.7109375" customWidth="1"/>
    <col min="519" max="519" width="10.85546875" customWidth="1"/>
    <col min="520" max="520" width="8.7109375" customWidth="1"/>
    <col min="521" max="521" width="10.85546875" customWidth="1"/>
    <col min="522" max="522" width="10.28515625" customWidth="1"/>
    <col min="523" max="523" width="9.42578125" customWidth="1"/>
    <col min="524" max="524" width="0" hidden="1" customWidth="1"/>
    <col min="525" max="525" width="58.28515625" customWidth="1"/>
    <col min="769" max="769" width="5" customWidth="1"/>
    <col min="770" max="770" width="39.5703125" customWidth="1"/>
    <col min="771" max="771" width="7" customWidth="1"/>
    <col min="772" max="772" width="10" customWidth="1"/>
    <col min="773" max="773" width="14.140625" customWidth="1"/>
    <col min="774" max="774" width="13.7109375" customWidth="1"/>
    <col min="775" max="775" width="10.85546875" customWidth="1"/>
    <col min="776" max="776" width="8.7109375" customWidth="1"/>
    <col min="777" max="777" width="10.85546875" customWidth="1"/>
    <col min="778" max="778" width="10.28515625" customWidth="1"/>
    <col min="779" max="779" width="9.42578125" customWidth="1"/>
    <col min="780" max="780" width="0" hidden="1" customWidth="1"/>
    <col min="781" max="781" width="58.28515625" customWidth="1"/>
    <col min="1025" max="1025" width="5" customWidth="1"/>
    <col min="1026" max="1026" width="39.5703125" customWidth="1"/>
    <col min="1027" max="1027" width="7" customWidth="1"/>
    <col min="1028" max="1028" width="10" customWidth="1"/>
    <col min="1029" max="1029" width="14.140625" customWidth="1"/>
    <col min="1030" max="1030" width="13.7109375" customWidth="1"/>
    <col min="1031" max="1031" width="10.85546875" customWidth="1"/>
    <col min="1032" max="1032" width="8.7109375" customWidth="1"/>
    <col min="1033" max="1033" width="10.85546875" customWidth="1"/>
    <col min="1034" max="1034" width="10.28515625" customWidth="1"/>
    <col min="1035" max="1035" width="9.42578125" customWidth="1"/>
    <col min="1036" max="1036" width="0" hidden="1" customWidth="1"/>
    <col min="1037" max="1037" width="58.28515625" customWidth="1"/>
    <col min="1281" max="1281" width="5" customWidth="1"/>
    <col min="1282" max="1282" width="39.5703125" customWidth="1"/>
    <col min="1283" max="1283" width="7" customWidth="1"/>
    <col min="1284" max="1284" width="10" customWidth="1"/>
    <col min="1285" max="1285" width="14.140625" customWidth="1"/>
    <col min="1286" max="1286" width="13.7109375" customWidth="1"/>
    <col min="1287" max="1287" width="10.85546875" customWidth="1"/>
    <col min="1288" max="1288" width="8.7109375" customWidth="1"/>
    <col min="1289" max="1289" width="10.85546875" customWidth="1"/>
    <col min="1290" max="1290" width="10.28515625" customWidth="1"/>
    <col min="1291" max="1291" width="9.42578125" customWidth="1"/>
    <col min="1292" max="1292" width="0" hidden="1" customWidth="1"/>
    <col min="1293" max="1293" width="58.28515625" customWidth="1"/>
    <col min="1537" max="1537" width="5" customWidth="1"/>
    <col min="1538" max="1538" width="39.5703125" customWidth="1"/>
    <col min="1539" max="1539" width="7" customWidth="1"/>
    <col min="1540" max="1540" width="10" customWidth="1"/>
    <col min="1541" max="1541" width="14.140625" customWidth="1"/>
    <col min="1542" max="1542" width="13.7109375" customWidth="1"/>
    <col min="1543" max="1543" width="10.85546875" customWidth="1"/>
    <col min="1544" max="1544" width="8.7109375" customWidth="1"/>
    <col min="1545" max="1545" width="10.85546875" customWidth="1"/>
    <col min="1546" max="1546" width="10.28515625" customWidth="1"/>
    <col min="1547" max="1547" width="9.42578125" customWidth="1"/>
    <col min="1548" max="1548" width="0" hidden="1" customWidth="1"/>
    <col min="1549" max="1549" width="58.28515625" customWidth="1"/>
    <col min="1793" max="1793" width="5" customWidth="1"/>
    <col min="1794" max="1794" width="39.5703125" customWidth="1"/>
    <col min="1795" max="1795" width="7" customWidth="1"/>
    <col min="1796" max="1796" width="10" customWidth="1"/>
    <col min="1797" max="1797" width="14.140625" customWidth="1"/>
    <col min="1798" max="1798" width="13.7109375" customWidth="1"/>
    <col min="1799" max="1799" width="10.85546875" customWidth="1"/>
    <col min="1800" max="1800" width="8.7109375" customWidth="1"/>
    <col min="1801" max="1801" width="10.85546875" customWidth="1"/>
    <col min="1802" max="1802" width="10.28515625" customWidth="1"/>
    <col min="1803" max="1803" width="9.42578125" customWidth="1"/>
    <col min="1804" max="1804" width="0" hidden="1" customWidth="1"/>
    <col min="1805" max="1805" width="58.28515625" customWidth="1"/>
    <col min="2049" max="2049" width="5" customWidth="1"/>
    <col min="2050" max="2050" width="39.5703125" customWidth="1"/>
    <col min="2051" max="2051" width="7" customWidth="1"/>
    <col min="2052" max="2052" width="10" customWidth="1"/>
    <col min="2053" max="2053" width="14.140625" customWidth="1"/>
    <col min="2054" max="2054" width="13.7109375" customWidth="1"/>
    <col min="2055" max="2055" width="10.85546875" customWidth="1"/>
    <col min="2056" max="2056" width="8.7109375" customWidth="1"/>
    <col min="2057" max="2057" width="10.85546875" customWidth="1"/>
    <col min="2058" max="2058" width="10.28515625" customWidth="1"/>
    <col min="2059" max="2059" width="9.42578125" customWidth="1"/>
    <col min="2060" max="2060" width="0" hidden="1" customWidth="1"/>
    <col min="2061" max="2061" width="58.28515625" customWidth="1"/>
    <col min="2305" max="2305" width="5" customWidth="1"/>
    <col min="2306" max="2306" width="39.5703125" customWidth="1"/>
    <col min="2307" max="2307" width="7" customWidth="1"/>
    <col min="2308" max="2308" width="10" customWidth="1"/>
    <col min="2309" max="2309" width="14.140625" customWidth="1"/>
    <col min="2310" max="2310" width="13.7109375" customWidth="1"/>
    <col min="2311" max="2311" width="10.85546875" customWidth="1"/>
    <col min="2312" max="2312" width="8.7109375" customWidth="1"/>
    <col min="2313" max="2313" width="10.85546875" customWidth="1"/>
    <col min="2314" max="2314" width="10.28515625" customWidth="1"/>
    <col min="2315" max="2315" width="9.42578125" customWidth="1"/>
    <col min="2316" max="2316" width="0" hidden="1" customWidth="1"/>
    <col min="2317" max="2317" width="58.28515625" customWidth="1"/>
    <col min="2561" max="2561" width="5" customWidth="1"/>
    <col min="2562" max="2562" width="39.5703125" customWidth="1"/>
    <col min="2563" max="2563" width="7" customWidth="1"/>
    <col min="2564" max="2564" width="10" customWidth="1"/>
    <col min="2565" max="2565" width="14.140625" customWidth="1"/>
    <col min="2566" max="2566" width="13.7109375" customWidth="1"/>
    <col min="2567" max="2567" width="10.85546875" customWidth="1"/>
    <col min="2568" max="2568" width="8.7109375" customWidth="1"/>
    <col min="2569" max="2569" width="10.85546875" customWidth="1"/>
    <col min="2570" max="2570" width="10.28515625" customWidth="1"/>
    <col min="2571" max="2571" width="9.42578125" customWidth="1"/>
    <col min="2572" max="2572" width="0" hidden="1" customWidth="1"/>
    <col min="2573" max="2573" width="58.28515625" customWidth="1"/>
    <col min="2817" max="2817" width="5" customWidth="1"/>
    <col min="2818" max="2818" width="39.5703125" customWidth="1"/>
    <col min="2819" max="2819" width="7" customWidth="1"/>
    <col min="2820" max="2820" width="10" customWidth="1"/>
    <col min="2821" max="2821" width="14.140625" customWidth="1"/>
    <col min="2822" max="2822" width="13.7109375" customWidth="1"/>
    <col min="2823" max="2823" width="10.85546875" customWidth="1"/>
    <col min="2824" max="2824" width="8.7109375" customWidth="1"/>
    <col min="2825" max="2825" width="10.85546875" customWidth="1"/>
    <col min="2826" max="2826" width="10.28515625" customWidth="1"/>
    <col min="2827" max="2827" width="9.42578125" customWidth="1"/>
    <col min="2828" max="2828" width="0" hidden="1" customWidth="1"/>
    <col min="2829" max="2829" width="58.28515625" customWidth="1"/>
    <col min="3073" max="3073" width="5" customWidth="1"/>
    <col min="3074" max="3074" width="39.5703125" customWidth="1"/>
    <col min="3075" max="3075" width="7" customWidth="1"/>
    <col min="3076" max="3076" width="10" customWidth="1"/>
    <col min="3077" max="3077" width="14.140625" customWidth="1"/>
    <col min="3078" max="3078" width="13.7109375" customWidth="1"/>
    <col min="3079" max="3079" width="10.85546875" customWidth="1"/>
    <col min="3080" max="3080" width="8.7109375" customWidth="1"/>
    <col min="3081" max="3081" width="10.85546875" customWidth="1"/>
    <col min="3082" max="3082" width="10.28515625" customWidth="1"/>
    <col min="3083" max="3083" width="9.42578125" customWidth="1"/>
    <col min="3084" max="3084" width="0" hidden="1" customWidth="1"/>
    <col min="3085" max="3085" width="58.28515625" customWidth="1"/>
    <col min="3329" max="3329" width="5" customWidth="1"/>
    <col min="3330" max="3330" width="39.5703125" customWidth="1"/>
    <col min="3331" max="3331" width="7" customWidth="1"/>
    <col min="3332" max="3332" width="10" customWidth="1"/>
    <col min="3333" max="3333" width="14.140625" customWidth="1"/>
    <col min="3334" max="3334" width="13.7109375" customWidth="1"/>
    <col min="3335" max="3335" width="10.85546875" customWidth="1"/>
    <col min="3336" max="3336" width="8.7109375" customWidth="1"/>
    <col min="3337" max="3337" width="10.85546875" customWidth="1"/>
    <col min="3338" max="3338" width="10.28515625" customWidth="1"/>
    <col min="3339" max="3339" width="9.42578125" customWidth="1"/>
    <col min="3340" max="3340" width="0" hidden="1" customWidth="1"/>
    <col min="3341" max="3341" width="58.28515625" customWidth="1"/>
    <col min="3585" max="3585" width="5" customWidth="1"/>
    <col min="3586" max="3586" width="39.5703125" customWidth="1"/>
    <col min="3587" max="3587" width="7" customWidth="1"/>
    <col min="3588" max="3588" width="10" customWidth="1"/>
    <col min="3589" max="3589" width="14.140625" customWidth="1"/>
    <col min="3590" max="3590" width="13.7109375" customWidth="1"/>
    <col min="3591" max="3591" width="10.85546875" customWidth="1"/>
    <col min="3592" max="3592" width="8.7109375" customWidth="1"/>
    <col min="3593" max="3593" width="10.85546875" customWidth="1"/>
    <col min="3594" max="3594" width="10.28515625" customWidth="1"/>
    <col min="3595" max="3595" width="9.42578125" customWidth="1"/>
    <col min="3596" max="3596" width="0" hidden="1" customWidth="1"/>
    <col min="3597" max="3597" width="58.28515625" customWidth="1"/>
    <col min="3841" max="3841" width="5" customWidth="1"/>
    <col min="3842" max="3842" width="39.5703125" customWidth="1"/>
    <col min="3843" max="3843" width="7" customWidth="1"/>
    <col min="3844" max="3844" width="10" customWidth="1"/>
    <col min="3845" max="3845" width="14.140625" customWidth="1"/>
    <col min="3846" max="3846" width="13.7109375" customWidth="1"/>
    <col min="3847" max="3847" width="10.85546875" customWidth="1"/>
    <col min="3848" max="3848" width="8.7109375" customWidth="1"/>
    <col min="3849" max="3849" width="10.85546875" customWidth="1"/>
    <col min="3850" max="3850" width="10.28515625" customWidth="1"/>
    <col min="3851" max="3851" width="9.42578125" customWidth="1"/>
    <col min="3852" max="3852" width="0" hidden="1" customWidth="1"/>
    <col min="3853" max="3853" width="58.28515625" customWidth="1"/>
    <col min="4097" max="4097" width="5" customWidth="1"/>
    <col min="4098" max="4098" width="39.5703125" customWidth="1"/>
    <col min="4099" max="4099" width="7" customWidth="1"/>
    <col min="4100" max="4100" width="10" customWidth="1"/>
    <col min="4101" max="4101" width="14.140625" customWidth="1"/>
    <col min="4102" max="4102" width="13.7109375" customWidth="1"/>
    <col min="4103" max="4103" width="10.85546875" customWidth="1"/>
    <col min="4104" max="4104" width="8.7109375" customWidth="1"/>
    <col min="4105" max="4105" width="10.85546875" customWidth="1"/>
    <col min="4106" max="4106" width="10.28515625" customWidth="1"/>
    <col min="4107" max="4107" width="9.42578125" customWidth="1"/>
    <col min="4108" max="4108" width="0" hidden="1" customWidth="1"/>
    <col min="4109" max="4109" width="58.28515625" customWidth="1"/>
    <col min="4353" max="4353" width="5" customWidth="1"/>
    <col min="4354" max="4354" width="39.5703125" customWidth="1"/>
    <col min="4355" max="4355" width="7" customWidth="1"/>
    <col min="4356" max="4356" width="10" customWidth="1"/>
    <col min="4357" max="4357" width="14.140625" customWidth="1"/>
    <col min="4358" max="4358" width="13.7109375" customWidth="1"/>
    <col min="4359" max="4359" width="10.85546875" customWidth="1"/>
    <col min="4360" max="4360" width="8.7109375" customWidth="1"/>
    <col min="4361" max="4361" width="10.85546875" customWidth="1"/>
    <col min="4362" max="4362" width="10.28515625" customWidth="1"/>
    <col min="4363" max="4363" width="9.42578125" customWidth="1"/>
    <col min="4364" max="4364" width="0" hidden="1" customWidth="1"/>
    <col min="4365" max="4365" width="58.28515625" customWidth="1"/>
    <col min="4609" max="4609" width="5" customWidth="1"/>
    <col min="4610" max="4610" width="39.5703125" customWidth="1"/>
    <col min="4611" max="4611" width="7" customWidth="1"/>
    <col min="4612" max="4612" width="10" customWidth="1"/>
    <col min="4613" max="4613" width="14.140625" customWidth="1"/>
    <col min="4614" max="4614" width="13.7109375" customWidth="1"/>
    <col min="4615" max="4615" width="10.85546875" customWidth="1"/>
    <col min="4616" max="4616" width="8.7109375" customWidth="1"/>
    <col min="4617" max="4617" width="10.85546875" customWidth="1"/>
    <col min="4618" max="4618" width="10.28515625" customWidth="1"/>
    <col min="4619" max="4619" width="9.42578125" customWidth="1"/>
    <col min="4620" max="4620" width="0" hidden="1" customWidth="1"/>
    <col min="4621" max="4621" width="58.28515625" customWidth="1"/>
    <col min="4865" max="4865" width="5" customWidth="1"/>
    <col min="4866" max="4866" width="39.5703125" customWidth="1"/>
    <col min="4867" max="4867" width="7" customWidth="1"/>
    <col min="4868" max="4868" width="10" customWidth="1"/>
    <col min="4869" max="4869" width="14.140625" customWidth="1"/>
    <col min="4870" max="4870" width="13.7109375" customWidth="1"/>
    <col min="4871" max="4871" width="10.85546875" customWidth="1"/>
    <col min="4872" max="4872" width="8.7109375" customWidth="1"/>
    <col min="4873" max="4873" width="10.85546875" customWidth="1"/>
    <col min="4874" max="4874" width="10.28515625" customWidth="1"/>
    <col min="4875" max="4875" width="9.42578125" customWidth="1"/>
    <col min="4876" max="4876" width="0" hidden="1" customWidth="1"/>
    <col min="4877" max="4877" width="58.28515625" customWidth="1"/>
    <col min="5121" max="5121" width="5" customWidth="1"/>
    <col min="5122" max="5122" width="39.5703125" customWidth="1"/>
    <col min="5123" max="5123" width="7" customWidth="1"/>
    <col min="5124" max="5124" width="10" customWidth="1"/>
    <col min="5125" max="5125" width="14.140625" customWidth="1"/>
    <col min="5126" max="5126" width="13.7109375" customWidth="1"/>
    <col min="5127" max="5127" width="10.85546875" customWidth="1"/>
    <col min="5128" max="5128" width="8.7109375" customWidth="1"/>
    <col min="5129" max="5129" width="10.85546875" customWidth="1"/>
    <col min="5130" max="5130" width="10.28515625" customWidth="1"/>
    <col min="5131" max="5131" width="9.42578125" customWidth="1"/>
    <col min="5132" max="5132" width="0" hidden="1" customWidth="1"/>
    <col min="5133" max="5133" width="58.28515625" customWidth="1"/>
    <col min="5377" max="5377" width="5" customWidth="1"/>
    <col min="5378" max="5378" width="39.5703125" customWidth="1"/>
    <col min="5379" max="5379" width="7" customWidth="1"/>
    <col min="5380" max="5380" width="10" customWidth="1"/>
    <col min="5381" max="5381" width="14.140625" customWidth="1"/>
    <col min="5382" max="5382" width="13.7109375" customWidth="1"/>
    <col min="5383" max="5383" width="10.85546875" customWidth="1"/>
    <col min="5384" max="5384" width="8.7109375" customWidth="1"/>
    <col min="5385" max="5385" width="10.85546875" customWidth="1"/>
    <col min="5386" max="5386" width="10.28515625" customWidth="1"/>
    <col min="5387" max="5387" width="9.42578125" customWidth="1"/>
    <col min="5388" max="5388" width="0" hidden="1" customWidth="1"/>
    <col min="5389" max="5389" width="58.28515625" customWidth="1"/>
    <col min="5633" max="5633" width="5" customWidth="1"/>
    <col min="5634" max="5634" width="39.5703125" customWidth="1"/>
    <col min="5635" max="5635" width="7" customWidth="1"/>
    <col min="5636" max="5636" width="10" customWidth="1"/>
    <col min="5637" max="5637" width="14.140625" customWidth="1"/>
    <col min="5638" max="5638" width="13.7109375" customWidth="1"/>
    <col min="5639" max="5639" width="10.85546875" customWidth="1"/>
    <col min="5640" max="5640" width="8.7109375" customWidth="1"/>
    <col min="5641" max="5641" width="10.85546875" customWidth="1"/>
    <col min="5642" max="5642" width="10.28515625" customWidth="1"/>
    <col min="5643" max="5643" width="9.42578125" customWidth="1"/>
    <col min="5644" max="5644" width="0" hidden="1" customWidth="1"/>
    <col min="5645" max="5645" width="58.28515625" customWidth="1"/>
    <col min="5889" max="5889" width="5" customWidth="1"/>
    <col min="5890" max="5890" width="39.5703125" customWidth="1"/>
    <col min="5891" max="5891" width="7" customWidth="1"/>
    <col min="5892" max="5892" width="10" customWidth="1"/>
    <col min="5893" max="5893" width="14.140625" customWidth="1"/>
    <col min="5894" max="5894" width="13.7109375" customWidth="1"/>
    <col min="5895" max="5895" width="10.85546875" customWidth="1"/>
    <col min="5896" max="5896" width="8.7109375" customWidth="1"/>
    <col min="5897" max="5897" width="10.85546875" customWidth="1"/>
    <col min="5898" max="5898" width="10.28515625" customWidth="1"/>
    <col min="5899" max="5899" width="9.42578125" customWidth="1"/>
    <col min="5900" max="5900" width="0" hidden="1" customWidth="1"/>
    <col min="5901" max="5901" width="58.28515625" customWidth="1"/>
    <col min="6145" max="6145" width="5" customWidth="1"/>
    <col min="6146" max="6146" width="39.5703125" customWidth="1"/>
    <col min="6147" max="6147" width="7" customWidth="1"/>
    <col min="6148" max="6148" width="10" customWidth="1"/>
    <col min="6149" max="6149" width="14.140625" customWidth="1"/>
    <col min="6150" max="6150" width="13.7109375" customWidth="1"/>
    <col min="6151" max="6151" width="10.85546875" customWidth="1"/>
    <col min="6152" max="6152" width="8.7109375" customWidth="1"/>
    <col min="6153" max="6153" width="10.85546875" customWidth="1"/>
    <col min="6154" max="6154" width="10.28515625" customWidth="1"/>
    <col min="6155" max="6155" width="9.42578125" customWidth="1"/>
    <col min="6156" max="6156" width="0" hidden="1" customWidth="1"/>
    <col min="6157" max="6157" width="58.28515625" customWidth="1"/>
    <col min="6401" max="6401" width="5" customWidth="1"/>
    <col min="6402" max="6402" width="39.5703125" customWidth="1"/>
    <col min="6403" max="6403" width="7" customWidth="1"/>
    <col min="6404" max="6404" width="10" customWidth="1"/>
    <col min="6405" max="6405" width="14.140625" customWidth="1"/>
    <col min="6406" max="6406" width="13.7109375" customWidth="1"/>
    <col min="6407" max="6407" width="10.85546875" customWidth="1"/>
    <col min="6408" max="6408" width="8.7109375" customWidth="1"/>
    <col min="6409" max="6409" width="10.85546875" customWidth="1"/>
    <col min="6410" max="6410" width="10.28515625" customWidth="1"/>
    <col min="6411" max="6411" width="9.42578125" customWidth="1"/>
    <col min="6412" max="6412" width="0" hidden="1" customWidth="1"/>
    <col min="6413" max="6413" width="58.28515625" customWidth="1"/>
    <col min="6657" max="6657" width="5" customWidth="1"/>
    <col min="6658" max="6658" width="39.5703125" customWidth="1"/>
    <col min="6659" max="6659" width="7" customWidth="1"/>
    <col min="6660" max="6660" width="10" customWidth="1"/>
    <col min="6661" max="6661" width="14.140625" customWidth="1"/>
    <col min="6662" max="6662" width="13.7109375" customWidth="1"/>
    <col min="6663" max="6663" width="10.85546875" customWidth="1"/>
    <col min="6664" max="6664" width="8.7109375" customWidth="1"/>
    <col min="6665" max="6665" width="10.85546875" customWidth="1"/>
    <col min="6666" max="6666" width="10.28515625" customWidth="1"/>
    <col min="6667" max="6667" width="9.42578125" customWidth="1"/>
    <col min="6668" max="6668" width="0" hidden="1" customWidth="1"/>
    <col min="6669" max="6669" width="58.28515625" customWidth="1"/>
    <col min="6913" max="6913" width="5" customWidth="1"/>
    <col min="6914" max="6914" width="39.5703125" customWidth="1"/>
    <col min="6915" max="6915" width="7" customWidth="1"/>
    <col min="6916" max="6916" width="10" customWidth="1"/>
    <col min="6917" max="6917" width="14.140625" customWidth="1"/>
    <col min="6918" max="6918" width="13.7109375" customWidth="1"/>
    <col min="6919" max="6919" width="10.85546875" customWidth="1"/>
    <col min="6920" max="6920" width="8.7109375" customWidth="1"/>
    <col min="6921" max="6921" width="10.85546875" customWidth="1"/>
    <col min="6922" max="6922" width="10.28515625" customWidth="1"/>
    <col min="6923" max="6923" width="9.42578125" customWidth="1"/>
    <col min="6924" max="6924" width="0" hidden="1" customWidth="1"/>
    <col min="6925" max="6925" width="58.28515625" customWidth="1"/>
    <col min="7169" max="7169" width="5" customWidth="1"/>
    <col min="7170" max="7170" width="39.5703125" customWidth="1"/>
    <col min="7171" max="7171" width="7" customWidth="1"/>
    <col min="7172" max="7172" width="10" customWidth="1"/>
    <col min="7173" max="7173" width="14.140625" customWidth="1"/>
    <col min="7174" max="7174" width="13.7109375" customWidth="1"/>
    <col min="7175" max="7175" width="10.85546875" customWidth="1"/>
    <col min="7176" max="7176" width="8.7109375" customWidth="1"/>
    <col min="7177" max="7177" width="10.85546875" customWidth="1"/>
    <col min="7178" max="7178" width="10.28515625" customWidth="1"/>
    <col min="7179" max="7179" width="9.42578125" customWidth="1"/>
    <col min="7180" max="7180" width="0" hidden="1" customWidth="1"/>
    <col min="7181" max="7181" width="58.28515625" customWidth="1"/>
    <col min="7425" max="7425" width="5" customWidth="1"/>
    <col min="7426" max="7426" width="39.5703125" customWidth="1"/>
    <col min="7427" max="7427" width="7" customWidth="1"/>
    <col min="7428" max="7428" width="10" customWidth="1"/>
    <col min="7429" max="7429" width="14.140625" customWidth="1"/>
    <col min="7430" max="7430" width="13.7109375" customWidth="1"/>
    <col min="7431" max="7431" width="10.85546875" customWidth="1"/>
    <col min="7432" max="7432" width="8.7109375" customWidth="1"/>
    <col min="7433" max="7433" width="10.85546875" customWidth="1"/>
    <col min="7434" max="7434" width="10.28515625" customWidth="1"/>
    <col min="7435" max="7435" width="9.42578125" customWidth="1"/>
    <col min="7436" max="7436" width="0" hidden="1" customWidth="1"/>
    <col min="7437" max="7437" width="58.28515625" customWidth="1"/>
    <col min="7681" max="7681" width="5" customWidth="1"/>
    <col min="7682" max="7682" width="39.5703125" customWidth="1"/>
    <col min="7683" max="7683" width="7" customWidth="1"/>
    <col min="7684" max="7684" width="10" customWidth="1"/>
    <col min="7685" max="7685" width="14.140625" customWidth="1"/>
    <col min="7686" max="7686" width="13.7109375" customWidth="1"/>
    <col min="7687" max="7687" width="10.85546875" customWidth="1"/>
    <col min="7688" max="7688" width="8.7109375" customWidth="1"/>
    <col min="7689" max="7689" width="10.85546875" customWidth="1"/>
    <col min="7690" max="7690" width="10.28515625" customWidth="1"/>
    <col min="7691" max="7691" width="9.42578125" customWidth="1"/>
    <col min="7692" max="7692" width="0" hidden="1" customWidth="1"/>
    <col min="7693" max="7693" width="58.28515625" customWidth="1"/>
    <col min="7937" max="7937" width="5" customWidth="1"/>
    <col min="7938" max="7938" width="39.5703125" customWidth="1"/>
    <col min="7939" max="7939" width="7" customWidth="1"/>
    <col min="7940" max="7940" width="10" customWidth="1"/>
    <col min="7941" max="7941" width="14.140625" customWidth="1"/>
    <col min="7942" max="7942" width="13.7109375" customWidth="1"/>
    <col min="7943" max="7943" width="10.85546875" customWidth="1"/>
    <col min="7944" max="7944" width="8.7109375" customWidth="1"/>
    <col min="7945" max="7945" width="10.85546875" customWidth="1"/>
    <col min="7946" max="7946" width="10.28515625" customWidth="1"/>
    <col min="7947" max="7947" width="9.42578125" customWidth="1"/>
    <col min="7948" max="7948" width="0" hidden="1" customWidth="1"/>
    <col min="7949" max="7949" width="58.28515625" customWidth="1"/>
    <col min="8193" max="8193" width="5" customWidth="1"/>
    <col min="8194" max="8194" width="39.5703125" customWidth="1"/>
    <col min="8195" max="8195" width="7" customWidth="1"/>
    <col min="8196" max="8196" width="10" customWidth="1"/>
    <col min="8197" max="8197" width="14.140625" customWidth="1"/>
    <col min="8198" max="8198" width="13.7109375" customWidth="1"/>
    <col min="8199" max="8199" width="10.85546875" customWidth="1"/>
    <col min="8200" max="8200" width="8.7109375" customWidth="1"/>
    <col min="8201" max="8201" width="10.85546875" customWidth="1"/>
    <col min="8202" max="8202" width="10.28515625" customWidth="1"/>
    <col min="8203" max="8203" width="9.42578125" customWidth="1"/>
    <col min="8204" max="8204" width="0" hidden="1" customWidth="1"/>
    <col min="8205" max="8205" width="58.28515625" customWidth="1"/>
    <col min="8449" max="8449" width="5" customWidth="1"/>
    <col min="8450" max="8450" width="39.5703125" customWidth="1"/>
    <col min="8451" max="8451" width="7" customWidth="1"/>
    <col min="8452" max="8452" width="10" customWidth="1"/>
    <col min="8453" max="8453" width="14.140625" customWidth="1"/>
    <col min="8454" max="8454" width="13.7109375" customWidth="1"/>
    <col min="8455" max="8455" width="10.85546875" customWidth="1"/>
    <col min="8456" max="8456" width="8.7109375" customWidth="1"/>
    <col min="8457" max="8457" width="10.85546875" customWidth="1"/>
    <col min="8458" max="8458" width="10.28515625" customWidth="1"/>
    <col min="8459" max="8459" width="9.42578125" customWidth="1"/>
    <col min="8460" max="8460" width="0" hidden="1" customWidth="1"/>
    <col min="8461" max="8461" width="58.28515625" customWidth="1"/>
    <col min="8705" max="8705" width="5" customWidth="1"/>
    <col min="8706" max="8706" width="39.5703125" customWidth="1"/>
    <col min="8707" max="8707" width="7" customWidth="1"/>
    <col min="8708" max="8708" width="10" customWidth="1"/>
    <col min="8709" max="8709" width="14.140625" customWidth="1"/>
    <col min="8710" max="8710" width="13.7109375" customWidth="1"/>
    <col min="8711" max="8711" width="10.85546875" customWidth="1"/>
    <col min="8712" max="8712" width="8.7109375" customWidth="1"/>
    <col min="8713" max="8713" width="10.85546875" customWidth="1"/>
    <col min="8714" max="8714" width="10.28515625" customWidth="1"/>
    <col min="8715" max="8715" width="9.42578125" customWidth="1"/>
    <col min="8716" max="8716" width="0" hidden="1" customWidth="1"/>
    <col min="8717" max="8717" width="58.28515625" customWidth="1"/>
    <col min="8961" max="8961" width="5" customWidth="1"/>
    <col min="8962" max="8962" width="39.5703125" customWidth="1"/>
    <col min="8963" max="8963" width="7" customWidth="1"/>
    <col min="8964" max="8964" width="10" customWidth="1"/>
    <col min="8965" max="8965" width="14.140625" customWidth="1"/>
    <col min="8966" max="8966" width="13.7109375" customWidth="1"/>
    <col min="8967" max="8967" width="10.85546875" customWidth="1"/>
    <col min="8968" max="8968" width="8.7109375" customWidth="1"/>
    <col min="8969" max="8969" width="10.85546875" customWidth="1"/>
    <col min="8970" max="8970" width="10.28515625" customWidth="1"/>
    <col min="8971" max="8971" width="9.42578125" customWidth="1"/>
    <col min="8972" max="8972" width="0" hidden="1" customWidth="1"/>
    <col min="8973" max="8973" width="58.28515625" customWidth="1"/>
    <col min="9217" max="9217" width="5" customWidth="1"/>
    <col min="9218" max="9218" width="39.5703125" customWidth="1"/>
    <col min="9219" max="9219" width="7" customWidth="1"/>
    <col min="9220" max="9220" width="10" customWidth="1"/>
    <col min="9221" max="9221" width="14.140625" customWidth="1"/>
    <col min="9222" max="9222" width="13.7109375" customWidth="1"/>
    <col min="9223" max="9223" width="10.85546875" customWidth="1"/>
    <col min="9224" max="9224" width="8.7109375" customWidth="1"/>
    <col min="9225" max="9225" width="10.85546875" customWidth="1"/>
    <col min="9226" max="9226" width="10.28515625" customWidth="1"/>
    <col min="9227" max="9227" width="9.42578125" customWidth="1"/>
    <col min="9228" max="9228" width="0" hidden="1" customWidth="1"/>
    <col min="9229" max="9229" width="58.28515625" customWidth="1"/>
    <col min="9473" max="9473" width="5" customWidth="1"/>
    <col min="9474" max="9474" width="39.5703125" customWidth="1"/>
    <col min="9475" max="9475" width="7" customWidth="1"/>
    <col min="9476" max="9476" width="10" customWidth="1"/>
    <col min="9477" max="9477" width="14.140625" customWidth="1"/>
    <col min="9478" max="9478" width="13.7109375" customWidth="1"/>
    <col min="9479" max="9479" width="10.85546875" customWidth="1"/>
    <col min="9480" max="9480" width="8.7109375" customWidth="1"/>
    <col min="9481" max="9481" width="10.85546875" customWidth="1"/>
    <col min="9482" max="9482" width="10.28515625" customWidth="1"/>
    <col min="9483" max="9483" width="9.42578125" customWidth="1"/>
    <col min="9484" max="9484" width="0" hidden="1" customWidth="1"/>
    <col min="9485" max="9485" width="58.28515625" customWidth="1"/>
    <col min="9729" max="9729" width="5" customWidth="1"/>
    <col min="9730" max="9730" width="39.5703125" customWidth="1"/>
    <col min="9731" max="9731" width="7" customWidth="1"/>
    <col min="9732" max="9732" width="10" customWidth="1"/>
    <col min="9733" max="9733" width="14.140625" customWidth="1"/>
    <col min="9734" max="9734" width="13.7109375" customWidth="1"/>
    <col min="9735" max="9735" width="10.85546875" customWidth="1"/>
    <col min="9736" max="9736" width="8.7109375" customWidth="1"/>
    <col min="9737" max="9737" width="10.85546875" customWidth="1"/>
    <col min="9738" max="9738" width="10.28515625" customWidth="1"/>
    <col min="9739" max="9739" width="9.42578125" customWidth="1"/>
    <col min="9740" max="9740" width="0" hidden="1" customWidth="1"/>
    <col min="9741" max="9741" width="58.28515625" customWidth="1"/>
    <col min="9985" max="9985" width="5" customWidth="1"/>
    <col min="9986" max="9986" width="39.5703125" customWidth="1"/>
    <col min="9987" max="9987" width="7" customWidth="1"/>
    <col min="9988" max="9988" width="10" customWidth="1"/>
    <col min="9989" max="9989" width="14.140625" customWidth="1"/>
    <col min="9990" max="9990" width="13.7109375" customWidth="1"/>
    <col min="9991" max="9991" width="10.85546875" customWidth="1"/>
    <col min="9992" max="9992" width="8.7109375" customWidth="1"/>
    <col min="9993" max="9993" width="10.85546875" customWidth="1"/>
    <col min="9994" max="9994" width="10.28515625" customWidth="1"/>
    <col min="9995" max="9995" width="9.42578125" customWidth="1"/>
    <col min="9996" max="9996" width="0" hidden="1" customWidth="1"/>
    <col min="9997" max="9997" width="58.28515625" customWidth="1"/>
    <col min="10241" max="10241" width="5" customWidth="1"/>
    <col min="10242" max="10242" width="39.5703125" customWidth="1"/>
    <col min="10243" max="10243" width="7" customWidth="1"/>
    <col min="10244" max="10244" width="10" customWidth="1"/>
    <col min="10245" max="10245" width="14.140625" customWidth="1"/>
    <col min="10246" max="10246" width="13.7109375" customWidth="1"/>
    <col min="10247" max="10247" width="10.85546875" customWidth="1"/>
    <col min="10248" max="10248" width="8.7109375" customWidth="1"/>
    <col min="10249" max="10249" width="10.85546875" customWidth="1"/>
    <col min="10250" max="10250" width="10.28515625" customWidth="1"/>
    <col min="10251" max="10251" width="9.42578125" customWidth="1"/>
    <col min="10252" max="10252" width="0" hidden="1" customWidth="1"/>
    <col min="10253" max="10253" width="58.28515625" customWidth="1"/>
    <col min="10497" max="10497" width="5" customWidth="1"/>
    <col min="10498" max="10498" width="39.5703125" customWidth="1"/>
    <col min="10499" max="10499" width="7" customWidth="1"/>
    <col min="10500" max="10500" width="10" customWidth="1"/>
    <col min="10501" max="10501" width="14.140625" customWidth="1"/>
    <col min="10502" max="10502" width="13.7109375" customWidth="1"/>
    <col min="10503" max="10503" width="10.85546875" customWidth="1"/>
    <col min="10504" max="10504" width="8.7109375" customWidth="1"/>
    <col min="10505" max="10505" width="10.85546875" customWidth="1"/>
    <col min="10506" max="10506" width="10.28515625" customWidth="1"/>
    <col min="10507" max="10507" width="9.42578125" customWidth="1"/>
    <col min="10508" max="10508" width="0" hidden="1" customWidth="1"/>
    <col min="10509" max="10509" width="58.28515625" customWidth="1"/>
    <col min="10753" max="10753" width="5" customWidth="1"/>
    <col min="10754" max="10754" width="39.5703125" customWidth="1"/>
    <col min="10755" max="10755" width="7" customWidth="1"/>
    <col min="10756" max="10756" width="10" customWidth="1"/>
    <col min="10757" max="10757" width="14.140625" customWidth="1"/>
    <col min="10758" max="10758" width="13.7109375" customWidth="1"/>
    <col min="10759" max="10759" width="10.85546875" customWidth="1"/>
    <col min="10760" max="10760" width="8.7109375" customWidth="1"/>
    <col min="10761" max="10761" width="10.85546875" customWidth="1"/>
    <col min="10762" max="10762" width="10.28515625" customWidth="1"/>
    <col min="10763" max="10763" width="9.42578125" customWidth="1"/>
    <col min="10764" max="10764" width="0" hidden="1" customWidth="1"/>
    <col min="10765" max="10765" width="58.28515625" customWidth="1"/>
    <col min="11009" max="11009" width="5" customWidth="1"/>
    <col min="11010" max="11010" width="39.5703125" customWidth="1"/>
    <col min="11011" max="11011" width="7" customWidth="1"/>
    <col min="11012" max="11012" width="10" customWidth="1"/>
    <col min="11013" max="11013" width="14.140625" customWidth="1"/>
    <col min="11014" max="11014" width="13.7109375" customWidth="1"/>
    <col min="11015" max="11015" width="10.85546875" customWidth="1"/>
    <col min="11016" max="11016" width="8.7109375" customWidth="1"/>
    <col min="11017" max="11017" width="10.85546875" customWidth="1"/>
    <col min="11018" max="11018" width="10.28515625" customWidth="1"/>
    <col min="11019" max="11019" width="9.42578125" customWidth="1"/>
    <col min="11020" max="11020" width="0" hidden="1" customWidth="1"/>
    <col min="11021" max="11021" width="58.28515625" customWidth="1"/>
    <col min="11265" max="11265" width="5" customWidth="1"/>
    <col min="11266" max="11266" width="39.5703125" customWidth="1"/>
    <col min="11267" max="11267" width="7" customWidth="1"/>
    <col min="11268" max="11268" width="10" customWidth="1"/>
    <col min="11269" max="11269" width="14.140625" customWidth="1"/>
    <col min="11270" max="11270" width="13.7109375" customWidth="1"/>
    <col min="11271" max="11271" width="10.85546875" customWidth="1"/>
    <col min="11272" max="11272" width="8.7109375" customWidth="1"/>
    <col min="11273" max="11273" width="10.85546875" customWidth="1"/>
    <col min="11274" max="11274" width="10.28515625" customWidth="1"/>
    <col min="11275" max="11275" width="9.42578125" customWidth="1"/>
    <col min="11276" max="11276" width="0" hidden="1" customWidth="1"/>
    <col min="11277" max="11277" width="58.28515625" customWidth="1"/>
    <col min="11521" max="11521" width="5" customWidth="1"/>
    <col min="11522" max="11522" width="39.5703125" customWidth="1"/>
    <col min="11523" max="11523" width="7" customWidth="1"/>
    <col min="11524" max="11524" width="10" customWidth="1"/>
    <col min="11525" max="11525" width="14.140625" customWidth="1"/>
    <col min="11526" max="11526" width="13.7109375" customWidth="1"/>
    <col min="11527" max="11527" width="10.85546875" customWidth="1"/>
    <col min="11528" max="11528" width="8.7109375" customWidth="1"/>
    <col min="11529" max="11529" width="10.85546875" customWidth="1"/>
    <col min="11530" max="11530" width="10.28515625" customWidth="1"/>
    <col min="11531" max="11531" width="9.42578125" customWidth="1"/>
    <col min="11532" max="11532" width="0" hidden="1" customWidth="1"/>
    <col min="11533" max="11533" width="58.28515625" customWidth="1"/>
    <col min="11777" max="11777" width="5" customWidth="1"/>
    <col min="11778" max="11778" width="39.5703125" customWidth="1"/>
    <col min="11779" max="11779" width="7" customWidth="1"/>
    <col min="11780" max="11780" width="10" customWidth="1"/>
    <col min="11781" max="11781" width="14.140625" customWidth="1"/>
    <col min="11782" max="11782" width="13.7109375" customWidth="1"/>
    <col min="11783" max="11783" width="10.85546875" customWidth="1"/>
    <col min="11784" max="11784" width="8.7109375" customWidth="1"/>
    <col min="11785" max="11785" width="10.85546875" customWidth="1"/>
    <col min="11786" max="11786" width="10.28515625" customWidth="1"/>
    <col min="11787" max="11787" width="9.42578125" customWidth="1"/>
    <col min="11788" max="11788" width="0" hidden="1" customWidth="1"/>
    <col min="11789" max="11789" width="58.28515625" customWidth="1"/>
    <col min="12033" max="12033" width="5" customWidth="1"/>
    <col min="12034" max="12034" width="39.5703125" customWidth="1"/>
    <col min="12035" max="12035" width="7" customWidth="1"/>
    <col min="12036" max="12036" width="10" customWidth="1"/>
    <col min="12037" max="12037" width="14.140625" customWidth="1"/>
    <col min="12038" max="12038" width="13.7109375" customWidth="1"/>
    <col min="12039" max="12039" width="10.85546875" customWidth="1"/>
    <col min="12040" max="12040" width="8.7109375" customWidth="1"/>
    <col min="12041" max="12041" width="10.85546875" customWidth="1"/>
    <col min="12042" max="12042" width="10.28515625" customWidth="1"/>
    <col min="12043" max="12043" width="9.42578125" customWidth="1"/>
    <col min="12044" max="12044" width="0" hidden="1" customWidth="1"/>
    <col min="12045" max="12045" width="58.28515625" customWidth="1"/>
    <col min="12289" max="12289" width="5" customWidth="1"/>
    <col min="12290" max="12290" width="39.5703125" customWidth="1"/>
    <col min="12291" max="12291" width="7" customWidth="1"/>
    <col min="12292" max="12292" width="10" customWidth="1"/>
    <col min="12293" max="12293" width="14.140625" customWidth="1"/>
    <col min="12294" max="12294" width="13.7109375" customWidth="1"/>
    <col min="12295" max="12295" width="10.85546875" customWidth="1"/>
    <col min="12296" max="12296" width="8.7109375" customWidth="1"/>
    <col min="12297" max="12297" width="10.85546875" customWidth="1"/>
    <col min="12298" max="12298" width="10.28515625" customWidth="1"/>
    <col min="12299" max="12299" width="9.42578125" customWidth="1"/>
    <col min="12300" max="12300" width="0" hidden="1" customWidth="1"/>
    <col min="12301" max="12301" width="58.28515625" customWidth="1"/>
    <col min="12545" max="12545" width="5" customWidth="1"/>
    <col min="12546" max="12546" width="39.5703125" customWidth="1"/>
    <col min="12547" max="12547" width="7" customWidth="1"/>
    <col min="12548" max="12548" width="10" customWidth="1"/>
    <col min="12549" max="12549" width="14.140625" customWidth="1"/>
    <col min="12550" max="12550" width="13.7109375" customWidth="1"/>
    <col min="12551" max="12551" width="10.85546875" customWidth="1"/>
    <col min="12552" max="12552" width="8.7109375" customWidth="1"/>
    <col min="12553" max="12553" width="10.85546875" customWidth="1"/>
    <col min="12554" max="12554" width="10.28515625" customWidth="1"/>
    <col min="12555" max="12555" width="9.42578125" customWidth="1"/>
    <col min="12556" max="12556" width="0" hidden="1" customWidth="1"/>
    <col min="12557" max="12557" width="58.28515625" customWidth="1"/>
    <col min="12801" max="12801" width="5" customWidth="1"/>
    <col min="12802" max="12802" width="39.5703125" customWidth="1"/>
    <col min="12803" max="12803" width="7" customWidth="1"/>
    <col min="12804" max="12804" width="10" customWidth="1"/>
    <col min="12805" max="12805" width="14.140625" customWidth="1"/>
    <col min="12806" max="12806" width="13.7109375" customWidth="1"/>
    <col min="12807" max="12807" width="10.85546875" customWidth="1"/>
    <col min="12808" max="12808" width="8.7109375" customWidth="1"/>
    <col min="12809" max="12809" width="10.85546875" customWidth="1"/>
    <col min="12810" max="12810" width="10.28515625" customWidth="1"/>
    <col min="12811" max="12811" width="9.42578125" customWidth="1"/>
    <col min="12812" max="12812" width="0" hidden="1" customWidth="1"/>
    <col min="12813" max="12813" width="58.28515625" customWidth="1"/>
    <col min="13057" max="13057" width="5" customWidth="1"/>
    <col min="13058" max="13058" width="39.5703125" customWidth="1"/>
    <col min="13059" max="13059" width="7" customWidth="1"/>
    <col min="13060" max="13060" width="10" customWidth="1"/>
    <col min="13061" max="13061" width="14.140625" customWidth="1"/>
    <col min="13062" max="13062" width="13.7109375" customWidth="1"/>
    <col min="13063" max="13063" width="10.85546875" customWidth="1"/>
    <col min="13064" max="13064" width="8.7109375" customWidth="1"/>
    <col min="13065" max="13065" width="10.85546875" customWidth="1"/>
    <col min="13066" max="13066" width="10.28515625" customWidth="1"/>
    <col min="13067" max="13067" width="9.42578125" customWidth="1"/>
    <col min="13068" max="13068" width="0" hidden="1" customWidth="1"/>
    <col min="13069" max="13069" width="58.28515625" customWidth="1"/>
    <col min="13313" max="13313" width="5" customWidth="1"/>
    <col min="13314" max="13314" width="39.5703125" customWidth="1"/>
    <col min="13315" max="13315" width="7" customWidth="1"/>
    <col min="13316" max="13316" width="10" customWidth="1"/>
    <col min="13317" max="13317" width="14.140625" customWidth="1"/>
    <col min="13318" max="13318" width="13.7109375" customWidth="1"/>
    <col min="13319" max="13319" width="10.85546875" customWidth="1"/>
    <col min="13320" max="13320" width="8.7109375" customWidth="1"/>
    <col min="13321" max="13321" width="10.85546875" customWidth="1"/>
    <col min="13322" max="13322" width="10.28515625" customWidth="1"/>
    <col min="13323" max="13323" width="9.42578125" customWidth="1"/>
    <col min="13324" max="13324" width="0" hidden="1" customWidth="1"/>
    <col min="13325" max="13325" width="58.28515625" customWidth="1"/>
    <col min="13569" max="13569" width="5" customWidth="1"/>
    <col min="13570" max="13570" width="39.5703125" customWidth="1"/>
    <col min="13571" max="13571" width="7" customWidth="1"/>
    <col min="13572" max="13572" width="10" customWidth="1"/>
    <col min="13573" max="13573" width="14.140625" customWidth="1"/>
    <col min="13574" max="13574" width="13.7109375" customWidth="1"/>
    <col min="13575" max="13575" width="10.85546875" customWidth="1"/>
    <col min="13576" max="13576" width="8.7109375" customWidth="1"/>
    <col min="13577" max="13577" width="10.85546875" customWidth="1"/>
    <col min="13578" max="13578" width="10.28515625" customWidth="1"/>
    <col min="13579" max="13579" width="9.42578125" customWidth="1"/>
    <col min="13580" max="13580" width="0" hidden="1" customWidth="1"/>
    <col min="13581" max="13581" width="58.28515625" customWidth="1"/>
    <col min="13825" max="13825" width="5" customWidth="1"/>
    <col min="13826" max="13826" width="39.5703125" customWidth="1"/>
    <col min="13827" max="13827" width="7" customWidth="1"/>
    <col min="13828" max="13828" width="10" customWidth="1"/>
    <col min="13829" max="13829" width="14.140625" customWidth="1"/>
    <col min="13830" max="13830" width="13.7109375" customWidth="1"/>
    <col min="13831" max="13831" width="10.85546875" customWidth="1"/>
    <col min="13832" max="13832" width="8.7109375" customWidth="1"/>
    <col min="13833" max="13833" width="10.85546875" customWidth="1"/>
    <col min="13834" max="13834" width="10.28515625" customWidth="1"/>
    <col min="13835" max="13835" width="9.42578125" customWidth="1"/>
    <col min="13836" max="13836" width="0" hidden="1" customWidth="1"/>
    <col min="13837" max="13837" width="58.28515625" customWidth="1"/>
    <col min="14081" max="14081" width="5" customWidth="1"/>
    <col min="14082" max="14082" width="39.5703125" customWidth="1"/>
    <col min="14083" max="14083" width="7" customWidth="1"/>
    <col min="14084" max="14084" width="10" customWidth="1"/>
    <col min="14085" max="14085" width="14.140625" customWidth="1"/>
    <col min="14086" max="14086" width="13.7109375" customWidth="1"/>
    <col min="14087" max="14087" width="10.85546875" customWidth="1"/>
    <col min="14088" max="14088" width="8.7109375" customWidth="1"/>
    <col min="14089" max="14089" width="10.85546875" customWidth="1"/>
    <col min="14090" max="14090" width="10.28515625" customWidth="1"/>
    <col min="14091" max="14091" width="9.42578125" customWidth="1"/>
    <col min="14092" max="14092" width="0" hidden="1" customWidth="1"/>
    <col min="14093" max="14093" width="58.28515625" customWidth="1"/>
    <col min="14337" max="14337" width="5" customWidth="1"/>
    <col min="14338" max="14338" width="39.5703125" customWidth="1"/>
    <col min="14339" max="14339" width="7" customWidth="1"/>
    <col min="14340" max="14340" width="10" customWidth="1"/>
    <col min="14341" max="14341" width="14.140625" customWidth="1"/>
    <col min="14342" max="14342" width="13.7109375" customWidth="1"/>
    <col min="14343" max="14343" width="10.85546875" customWidth="1"/>
    <col min="14344" max="14344" width="8.7109375" customWidth="1"/>
    <col min="14345" max="14345" width="10.85546875" customWidth="1"/>
    <col min="14346" max="14346" width="10.28515625" customWidth="1"/>
    <col min="14347" max="14347" width="9.42578125" customWidth="1"/>
    <col min="14348" max="14348" width="0" hidden="1" customWidth="1"/>
    <col min="14349" max="14349" width="58.28515625" customWidth="1"/>
    <col min="14593" max="14593" width="5" customWidth="1"/>
    <col min="14594" max="14594" width="39.5703125" customWidth="1"/>
    <col min="14595" max="14595" width="7" customWidth="1"/>
    <col min="14596" max="14596" width="10" customWidth="1"/>
    <col min="14597" max="14597" width="14.140625" customWidth="1"/>
    <col min="14598" max="14598" width="13.7109375" customWidth="1"/>
    <col min="14599" max="14599" width="10.85546875" customWidth="1"/>
    <col min="14600" max="14600" width="8.7109375" customWidth="1"/>
    <col min="14601" max="14601" width="10.85546875" customWidth="1"/>
    <col min="14602" max="14602" width="10.28515625" customWidth="1"/>
    <col min="14603" max="14603" width="9.42578125" customWidth="1"/>
    <col min="14604" max="14604" width="0" hidden="1" customWidth="1"/>
    <col min="14605" max="14605" width="58.28515625" customWidth="1"/>
    <col min="14849" max="14849" width="5" customWidth="1"/>
    <col min="14850" max="14850" width="39.5703125" customWidth="1"/>
    <col min="14851" max="14851" width="7" customWidth="1"/>
    <col min="14852" max="14852" width="10" customWidth="1"/>
    <col min="14853" max="14853" width="14.140625" customWidth="1"/>
    <col min="14854" max="14854" width="13.7109375" customWidth="1"/>
    <col min="14855" max="14855" width="10.85546875" customWidth="1"/>
    <col min="14856" max="14856" width="8.7109375" customWidth="1"/>
    <col min="14857" max="14857" width="10.85546875" customWidth="1"/>
    <col min="14858" max="14858" width="10.28515625" customWidth="1"/>
    <col min="14859" max="14859" width="9.42578125" customWidth="1"/>
    <col min="14860" max="14860" width="0" hidden="1" customWidth="1"/>
    <col min="14861" max="14861" width="58.28515625" customWidth="1"/>
    <col min="15105" max="15105" width="5" customWidth="1"/>
    <col min="15106" max="15106" width="39.5703125" customWidth="1"/>
    <col min="15107" max="15107" width="7" customWidth="1"/>
    <col min="15108" max="15108" width="10" customWidth="1"/>
    <col min="15109" max="15109" width="14.140625" customWidth="1"/>
    <col min="15110" max="15110" width="13.7109375" customWidth="1"/>
    <col min="15111" max="15111" width="10.85546875" customWidth="1"/>
    <col min="15112" max="15112" width="8.7109375" customWidth="1"/>
    <col min="15113" max="15113" width="10.85546875" customWidth="1"/>
    <col min="15114" max="15114" width="10.28515625" customWidth="1"/>
    <col min="15115" max="15115" width="9.42578125" customWidth="1"/>
    <col min="15116" max="15116" width="0" hidden="1" customWidth="1"/>
    <col min="15117" max="15117" width="58.28515625" customWidth="1"/>
    <col min="15361" max="15361" width="5" customWidth="1"/>
    <col min="15362" max="15362" width="39.5703125" customWidth="1"/>
    <col min="15363" max="15363" width="7" customWidth="1"/>
    <col min="15364" max="15364" width="10" customWidth="1"/>
    <col min="15365" max="15365" width="14.140625" customWidth="1"/>
    <col min="15366" max="15366" width="13.7109375" customWidth="1"/>
    <col min="15367" max="15367" width="10.85546875" customWidth="1"/>
    <col min="15368" max="15368" width="8.7109375" customWidth="1"/>
    <col min="15369" max="15369" width="10.85546875" customWidth="1"/>
    <col min="15370" max="15370" width="10.28515625" customWidth="1"/>
    <col min="15371" max="15371" width="9.42578125" customWidth="1"/>
    <col min="15372" max="15372" width="0" hidden="1" customWidth="1"/>
    <col min="15373" max="15373" width="58.28515625" customWidth="1"/>
    <col min="15617" max="15617" width="5" customWidth="1"/>
    <col min="15618" max="15618" width="39.5703125" customWidth="1"/>
    <col min="15619" max="15619" width="7" customWidth="1"/>
    <col min="15620" max="15620" width="10" customWidth="1"/>
    <col min="15621" max="15621" width="14.140625" customWidth="1"/>
    <col min="15622" max="15622" width="13.7109375" customWidth="1"/>
    <col min="15623" max="15623" width="10.85546875" customWidth="1"/>
    <col min="15624" max="15624" width="8.7109375" customWidth="1"/>
    <col min="15625" max="15625" width="10.85546875" customWidth="1"/>
    <col min="15626" max="15626" width="10.28515625" customWidth="1"/>
    <col min="15627" max="15627" width="9.42578125" customWidth="1"/>
    <col min="15628" max="15628" width="0" hidden="1" customWidth="1"/>
    <col min="15629" max="15629" width="58.28515625" customWidth="1"/>
    <col min="15873" max="15873" width="5" customWidth="1"/>
    <col min="15874" max="15874" width="39.5703125" customWidth="1"/>
    <col min="15875" max="15875" width="7" customWidth="1"/>
    <col min="15876" max="15876" width="10" customWidth="1"/>
    <col min="15877" max="15877" width="14.140625" customWidth="1"/>
    <col min="15878" max="15878" width="13.7109375" customWidth="1"/>
    <col min="15879" max="15879" width="10.85546875" customWidth="1"/>
    <col min="15880" max="15880" width="8.7109375" customWidth="1"/>
    <col min="15881" max="15881" width="10.85546875" customWidth="1"/>
    <col min="15882" max="15882" width="10.28515625" customWidth="1"/>
    <col min="15883" max="15883" width="9.42578125" customWidth="1"/>
    <col min="15884" max="15884" width="0" hidden="1" customWidth="1"/>
    <col min="15885" max="15885" width="58.28515625" customWidth="1"/>
    <col min="16129" max="16129" width="5" customWidth="1"/>
    <col min="16130" max="16130" width="39.5703125" customWidth="1"/>
    <col min="16131" max="16131" width="7" customWidth="1"/>
    <col min="16132" max="16132" width="10" customWidth="1"/>
    <col min="16133" max="16133" width="14.140625" customWidth="1"/>
    <col min="16134" max="16134" width="13.7109375" customWidth="1"/>
    <col min="16135" max="16135" width="10.85546875" customWidth="1"/>
    <col min="16136" max="16136" width="8.7109375" customWidth="1"/>
    <col min="16137" max="16137" width="10.85546875" customWidth="1"/>
    <col min="16138" max="16138" width="10.28515625" customWidth="1"/>
    <col min="16139" max="16139" width="9.42578125" customWidth="1"/>
    <col min="16140" max="16140" width="0" hidden="1" customWidth="1"/>
    <col min="16141" max="16141" width="58.28515625" customWidth="1"/>
  </cols>
  <sheetData>
    <row r="2" spans="1:13" x14ac:dyDescent="0.25">
      <c r="D2" s="19" t="s">
        <v>376</v>
      </c>
    </row>
    <row r="3" spans="1:13" x14ac:dyDescent="0.25">
      <c r="D3" s="19" t="s">
        <v>275</v>
      </c>
    </row>
    <row r="4" spans="1:13" x14ac:dyDescent="0.25">
      <c r="D4" s="19" t="s">
        <v>276</v>
      </c>
    </row>
    <row r="5" spans="1:13" x14ac:dyDescent="0.25">
      <c r="D5" s="19" t="s">
        <v>340</v>
      </c>
    </row>
    <row r="6" spans="1:13" x14ac:dyDescent="0.25">
      <c r="D6" s="19" t="s">
        <v>278</v>
      </c>
    </row>
    <row r="7" spans="1:13" ht="18" x14ac:dyDescent="0.25">
      <c r="A7" t="s">
        <v>53</v>
      </c>
    </row>
    <row r="9" spans="1:13" x14ac:dyDescent="0.25">
      <c r="A9" t="s">
        <v>54</v>
      </c>
      <c r="C9" s="22" t="s">
        <v>377</v>
      </c>
    </row>
    <row r="10" spans="1:13" x14ac:dyDescent="0.25">
      <c r="B10" s="23" t="s">
        <v>378</v>
      </c>
    </row>
    <row r="11" spans="1:13" x14ac:dyDescent="0.25">
      <c r="C11" s="24" t="s">
        <v>379</v>
      </c>
    </row>
    <row r="12" spans="1:13" ht="15.75" thickBot="1" x14ac:dyDescent="0.3"/>
    <row r="13" spans="1:13" x14ac:dyDescent="0.25">
      <c r="A13" s="26"/>
      <c r="B13" s="27" t="s">
        <v>58</v>
      </c>
      <c r="C13" s="28"/>
      <c r="D13" s="402" t="s">
        <v>1</v>
      </c>
      <c r="E13" s="403" t="s">
        <v>2</v>
      </c>
      <c r="F13" s="404" t="s">
        <v>2</v>
      </c>
      <c r="G13" s="405" t="s">
        <v>45</v>
      </c>
      <c r="H13" s="32" t="s">
        <v>59</v>
      </c>
      <c r="I13" s="26" t="s">
        <v>344</v>
      </c>
      <c r="J13" s="26" t="s">
        <v>61</v>
      </c>
      <c r="K13" s="32" t="s">
        <v>62</v>
      </c>
      <c r="L13" s="406" t="s">
        <v>71</v>
      </c>
      <c r="M13" s="407"/>
    </row>
    <row r="14" spans="1:13" x14ac:dyDescent="0.25">
      <c r="A14" s="33" t="s">
        <v>0</v>
      </c>
      <c r="B14" s="34" t="s">
        <v>64</v>
      </c>
      <c r="C14" s="40" t="s">
        <v>65</v>
      </c>
      <c r="D14" s="408" t="s">
        <v>4</v>
      </c>
      <c r="E14" s="409" t="s">
        <v>282</v>
      </c>
      <c r="F14" s="410" t="s">
        <v>282</v>
      </c>
      <c r="G14" s="411" t="s">
        <v>380</v>
      </c>
      <c r="H14" s="44" t="s">
        <v>381</v>
      </c>
      <c r="I14" s="33" t="s">
        <v>75</v>
      </c>
      <c r="J14" s="33" t="s">
        <v>70</v>
      </c>
      <c r="K14" s="44" t="s">
        <v>347</v>
      </c>
      <c r="L14" s="412"/>
      <c r="M14" s="413" t="s">
        <v>10</v>
      </c>
    </row>
    <row r="15" spans="1:13" x14ac:dyDescent="0.25">
      <c r="A15" s="33"/>
      <c r="B15" s="34"/>
      <c r="C15" s="40"/>
      <c r="D15" s="408"/>
      <c r="E15" s="414" t="s">
        <v>382</v>
      </c>
      <c r="F15" s="415" t="s">
        <v>383</v>
      </c>
      <c r="G15" s="411"/>
      <c r="H15" s="44"/>
      <c r="I15" s="33"/>
      <c r="J15" s="33"/>
      <c r="K15" s="44"/>
      <c r="L15" s="412"/>
      <c r="M15" s="413"/>
    </row>
    <row r="16" spans="1:13" ht="15.75" thickBot="1" x14ac:dyDescent="0.3">
      <c r="A16" s="309" t="s">
        <v>348</v>
      </c>
      <c r="B16" s="416" t="s">
        <v>72</v>
      </c>
      <c r="C16" s="417"/>
      <c r="D16" s="418" t="s">
        <v>8</v>
      </c>
      <c r="E16" s="419" t="s">
        <v>384</v>
      </c>
      <c r="F16" s="420" t="s">
        <v>385</v>
      </c>
      <c r="G16" s="421"/>
      <c r="H16" s="185" t="s">
        <v>6</v>
      </c>
      <c r="I16" s="33"/>
      <c r="J16" s="33" t="s">
        <v>7</v>
      </c>
      <c r="K16" s="44" t="s">
        <v>350</v>
      </c>
      <c r="L16" s="422"/>
      <c r="M16" s="422"/>
    </row>
    <row r="17" spans="1:13" ht="12.75" customHeight="1" thickBot="1" x14ac:dyDescent="0.3">
      <c r="A17" s="191">
        <v>1</v>
      </c>
      <c r="B17" s="46">
        <v>2</v>
      </c>
      <c r="C17" s="47">
        <v>3</v>
      </c>
      <c r="D17" s="49">
        <v>4</v>
      </c>
      <c r="E17" s="423">
        <v>5</v>
      </c>
      <c r="F17" s="424">
        <v>5</v>
      </c>
      <c r="G17" s="425">
        <v>6</v>
      </c>
      <c r="H17" s="426">
        <v>7</v>
      </c>
      <c r="I17" s="427">
        <v>8</v>
      </c>
      <c r="J17" s="428">
        <v>9</v>
      </c>
      <c r="K17" s="52">
        <v>10</v>
      </c>
      <c r="L17" s="429"/>
      <c r="M17" s="430">
        <v>11</v>
      </c>
    </row>
    <row r="18" spans="1:13" ht="15.75" thickBot="1" x14ac:dyDescent="0.3">
      <c r="A18" s="431"/>
      <c r="B18" s="432"/>
      <c r="C18" s="432"/>
      <c r="D18" s="433"/>
      <c r="E18" s="434"/>
      <c r="F18" s="435"/>
      <c r="G18" s="436"/>
      <c r="H18" s="437"/>
      <c r="I18" s="438"/>
      <c r="J18" s="439"/>
      <c r="K18" s="438"/>
      <c r="L18" s="440"/>
      <c r="M18" s="441"/>
    </row>
    <row r="19" spans="1:13" x14ac:dyDescent="0.25">
      <c r="A19" s="442" t="s">
        <v>11</v>
      </c>
      <c r="B19" s="443" t="s">
        <v>76</v>
      </c>
      <c r="C19" s="443"/>
      <c r="D19" s="444"/>
      <c r="E19" s="445"/>
      <c r="F19" s="446"/>
      <c r="G19" s="447"/>
      <c r="H19" s="448"/>
      <c r="I19" s="83"/>
      <c r="J19" s="449"/>
      <c r="K19" s="83"/>
      <c r="L19" s="441"/>
      <c r="M19" s="441"/>
    </row>
    <row r="20" spans="1:13" x14ac:dyDescent="0.25">
      <c r="A20" s="450"/>
      <c r="B20" s="451" t="s">
        <v>77</v>
      </c>
      <c r="C20" s="452" t="s">
        <v>38</v>
      </c>
      <c r="D20" s="322">
        <f>D22+D31+D35+D36+D41</f>
        <v>593530</v>
      </c>
      <c r="E20" s="453">
        <f>SUM(E22,E31,E35,E36,E41)</f>
        <v>21029100</v>
      </c>
      <c r="F20" s="454">
        <f>SUM(F22,F31,F35,F36,F41)</f>
        <v>1902659.84</v>
      </c>
      <c r="G20" s="455">
        <f>SUM(G22,G31,G35,G36,G41)</f>
        <v>1309129.8400000001</v>
      </c>
      <c r="H20" s="250">
        <f>ROUND(F20/D20*100,1)-100</f>
        <v>220.60000000000002</v>
      </c>
      <c r="I20" s="456">
        <f>SUM(I22,I31,I35,I36,I41)</f>
        <v>28026.5</v>
      </c>
      <c r="J20" s="457">
        <f>SUM(J22,J31,J35,J36,J41)</f>
        <v>1296778.3400000001</v>
      </c>
      <c r="K20" s="456">
        <f>SUM(K22,K31,K35,K36,K41)</f>
        <v>-15675</v>
      </c>
      <c r="L20" s="458">
        <f>SUM(L22,L31,L35,L36,L41)</f>
        <v>1297613.8600000001</v>
      </c>
      <c r="M20" s="441"/>
    </row>
    <row r="21" spans="1:13" x14ac:dyDescent="0.25">
      <c r="A21" s="70"/>
      <c r="B21" s="63"/>
      <c r="C21" s="71"/>
      <c r="D21" s="79"/>
      <c r="E21" s="206"/>
      <c r="F21" s="156"/>
      <c r="G21" s="459"/>
      <c r="H21" s="250"/>
      <c r="I21" s="460"/>
      <c r="J21" s="250"/>
      <c r="K21" s="460"/>
      <c r="L21" s="441"/>
      <c r="M21" s="441"/>
    </row>
    <row r="22" spans="1:13" s="473" customFormat="1" x14ac:dyDescent="0.25">
      <c r="A22" s="461">
        <v>1</v>
      </c>
      <c r="B22" s="462" t="s">
        <v>78</v>
      </c>
      <c r="C22" s="463" t="s">
        <v>38</v>
      </c>
      <c r="D22" s="464">
        <f>SUM(D24:D30)</f>
        <v>302970</v>
      </c>
      <c r="E22" s="465">
        <f>SUM(E24:E30)</f>
        <v>6247200</v>
      </c>
      <c r="F22" s="466">
        <f>SUM(F24:F30)</f>
        <v>812281.78</v>
      </c>
      <c r="G22" s="467">
        <f>SUM(G24:G30)</f>
        <v>509311.77999999997</v>
      </c>
      <c r="H22" s="468">
        <f>ROUND(F22/D22*100,1)-100</f>
        <v>168.10000000000002</v>
      </c>
      <c r="I22" s="469">
        <f>SUM(I24:I30)</f>
        <v>15108.5</v>
      </c>
      <c r="J22" s="470">
        <f>SUM(J24:J30)</f>
        <v>494583.27999999997</v>
      </c>
      <c r="K22" s="469">
        <f>SUM(K24:K30)</f>
        <v>-380</v>
      </c>
      <c r="L22" s="471">
        <f>SUM(L24:L30)</f>
        <v>509311.77999999997</v>
      </c>
      <c r="M22" s="472"/>
    </row>
    <row r="23" spans="1:13" x14ac:dyDescent="0.25">
      <c r="A23" s="70"/>
      <c r="B23" s="63" t="s">
        <v>79</v>
      </c>
      <c r="C23" s="71"/>
      <c r="D23" s="79"/>
      <c r="E23" s="64"/>
      <c r="F23" s="261"/>
      <c r="G23" s="474"/>
      <c r="H23" s="250"/>
      <c r="I23" s="460">
        <f>D23*5/100</f>
        <v>0</v>
      </c>
      <c r="J23" s="250"/>
      <c r="K23" s="460"/>
      <c r="L23" s="441"/>
      <c r="M23" s="441"/>
    </row>
    <row r="24" spans="1:13" x14ac:dyDescent="0.25">
      <c r="A24" s="88" t="s">
        <v>80</v>
      </c>
      <c r="B24" s="63" t="s">
        <v>81</v>
      </c>
      <c r="C24" s="71" t="s">
        <v>38</v>
      </c>
      <c r="D24" s="79">
        <v>15500</v>
      </c>
      <c r="E24" s="64">
        <f>'[1]Тепло 1 кв.'!F23+'[1]Тепло 2 кв. '!F23+'[1]Тепло 3 кв.  '!F23+'[1]Тепло 4 кв.  '!F23</f>
        <v>412100</v>
      </c>
      <c r="F24" s="261">
        <f>'[1]Тепло 1 кв.'!G23+'[1]Тепло 2 кв. '!G23+'[1]Тепло 3 кв.  '!G23+'[1]Тепло 4 кв.  '!G23</f>
        <v>40257.189999999995</v>
      </c>
      <c r="G24" s="474">
        <f t="shared" ref="G24:G30" si="0">F24-D24</f>
        <v>24757.189999999995</v>
      </c>
      <c r="H24" s="250">
        <f>ROUND(F24/D24*100,1)-100</f>
        <v>159.69999999999999</v>
      </c>
      <c r="I24" s="460">
        <f>D24*5/100</f>
        <v>775</v>
      </c>
      <c r="J24" s="250">
        <f>G24-I24</f>
        <v>23982.189999999995</v>
      </c>
      <c r="K24" s="460"/>
      <c r="L24" s="243">
        <f>I24+J24-K24</f>
        <v>24757.189999999995</v>
      </c>
      <c r="M24" s="441" t="s">
        <v>386</v>
      </c>
    </row>
    <row r="25" spans="1:13" hidden="1" x14ac:dyDescent="0.25">
      <c r="A25" s="88" t="s">
        <v>83</v>
      </c>
      <c r="B25" s="63" t="s">
        <v>84</v>
      </c>
      <c r="C25" s="71" t="s">
        <v>38</v>
      </c>
      <c r="D25" s="79"/>
      <c r="E25" s="64">
        <f>'[1]Тепло 1 кв.'!F24+'[1]Тепло 2 кв. '!F24+'[1]Тепло 3 кв.  '!F24+'[1]Тепло 4 кв.  '!F24</f>
        <v>0</v>
      </c>
      <c r="F25" s="261">
        <f>'[1]Тепло 1 кв.'!G24+'[1]Тепло 2 кв. '!G24+'[1]Тепло 3 кв.  '!G24+'[1]Тепло 4 кв.  '!G24</f>
        <v>0</v>
      </c>
      <c r="G25" s="474">
        <f t="shared" si="0"/>
        <v>0</v>
      </c>
      <c r="H25" s="250"/>
      <c r="I25" s="460">
        <f>D25*5/100</f>
        <v>0</v>
      </c>
      <c r="J25" s="250">
        <f t="shared" ref="J25:J30" si="1">G25-I25</f>
        <v>0</v>
      </c>
      <c r="K25" s="460"/>
      <c r="L25" s="441"/>
      <c r="M25" s="441"/>
    </row>
    <row r="26" spans="1:13" x14ac:dyDescent="0.25">
      <c r="A26" s="88" t="s">
        <v>83</v>
      </c>
      <c r="B26" s="63" t="s">
        <v>86</v>
      </c>
      <c r="C26" s="71" t="s">
        <v>38</v>
      </c>
      <c r="D26" s="79">
        <v>400</v>
      </c>
      <c r="E26" s="64">
        <f>'[1]Тепло 1 кв.'!F25+'[1]Тепло 2 кв. '!F25+'[1]Тепло 3 кв.  '!F25+'[1]Тепло 4 кв.  '!F25</f>
        <v>0</v>
      </c>
      <c r="F26" s="261">
        <f>'[1]Тепло 1 кв.'!G25+'[1]Тепло 2 кв. '!G25+'[1]Тепло 3 кв.  '!G25+'[1]Тепло 4 кв.  '!G25</f>
        <v>0</v>
      </c>
      <c r="G26" s="474">
        <f t="shared" si="0"/>
        <v>-400</v>
      </c>
      <c r="H26" s="250"/>
      <c r="I26" s="460">
        <f>-D26*5/100</f>
        <v>-20</v>
      </c>
      <c r="J26" s="250"/>
      <c r="K26" s="460">
        <f>G26-I26</f>
        <v>-380</v>
      </c>
      <c r="L26" s="243">
        <f>I26+K26</f>
        <v>-400</v>
      </c>
      <c r="M26" s="441" t="s">
        <v>14</v>
      </c>
    </row>
    <row r="27" spans="1:13" x14ac:dyDescent="0.25">
      <c r="A27" s="88" t="s">
        <v>85</v>
      </c>
      <c r="B27" s="63" t="s">
        <v>88</v>
      </c>
      <c r="C27" s="71" t="s">
        <v>38</v>
      </c>
      <c r="D27" s="79">
        <v>248500</v>
      </c>
      <c r="E27" s="64">
        <f>'[1]Тепло 1 кв.'!F26+'[1]Тепло 2 кв. '!F26+'[1]Тепло 3 кв.  '!F26+'[1]Тепло 4 кв.  '!F26</f>
        <v>3303000</v>
      </c>
      <c r="F27" s="261">
        <f>'[1]Тепло 1 кв.'!G26+'[1]Тепло 2 кв. '!G26+'[1]Тепло 3 кв.  '!G26+'[1]Тепло 4 кв.  '!G26</f>
        <v>476176.11</v>
      </c>
      <c r="G27" s="474">
        <f t="shared" si="0"/>
        <v>227676.11</v>
      </c>
      <c r="H27" s="250">
        <f>ROUND(F27/D27*100,1)-100</f>
        <v>91.6</v>
      </c>
      <c r="I27" s="460">
        <f>D27*5/100</f>
        <v>12425</v>
      </c>
      <c r="J27" s="250">
        <f t="shared" si="1"/>
        <v>215251.11</v>
      </c>
      <c r="K27" s="460"/>
      <c r="L27" s="243">
        <f>I27+J27-K27</f>
        <v>227676.11</v>
      </c>
      <c r="M27" s="441" t="s">
        <v>387</v>
      </c>
    </row>
    <row r="28" spans="1:13" hidden="1" x14ac:dyDescent="0.25">
      <c r="A28" s="88" t="s">
        <v>87</v>
      </c>
      <c r="B28" s="89" t="s">
        <v>90</v>
      </c>
      <c r="C28" s="71" t="s">
        <v>38</v>
      </c>
      <c r="D28" s="79">
        <v>0</v>
      </c>
      <c r="E28" s="64">
        <f>'[1]Тепло 1 кв.'!F27+'[1]Тепло 2 кв. '!F27+'[1]Тепло 3 кв.  '!F27+'[1]Тепло 4 кв.  '!F27</f>
        <v>0</v>
      </c>
      <c r="F28" s="261">
        <f>'[1]Тепло 1 кв.'!G27+'[1]Тепло 2 кв. '!G27+'[1]Тепло 3 кв.  '!G27+'[1]Тепло 4 кв.  '!G27</f>
        <v>0</v>
      </c>
      <c r="G28" s="474">
        <f t="shared" si="0"/>
        <v>0</v>
      </c>
      <c r="H28" s="250"/>
      <c r="I28" s="460">
        <f>D28*5/100</f>
        <v>0</v>
      </c>
      <c r="J28" s="250">
        <f t="shared" si="1"/>
        <v>0</v>
      </c>
      <c r="K28" s="460"/>
      <c r="L28" s="441"/>
      <c r="M28" s="441"/>
    </row>
    <row r="29" spans="1:13" x14ac:dyDescent="0.25">
      <c r="A29" s="88" t="s">
        <v>89</v>
      </c>
      <c r="B29" s="63" t="s">
        <v>92</v>
      </c>
      <c r="C29" s="71" t="s">
        <v>38</v>
      </c>
      <c r="D29" s="79">
        <v>38570</v>
      </c>
      <c r="E29" s="64">
        <f>'[1]Тепло 1 кв.'!F28+'[1]Тепло 2 кв. '!F28+'[1]Тепло 3 кв.  '!F28+'[1]Тепло 4 кв.  '!F28</f>
        <v>2532100</v>
      </c>
      <c r="F29" s="261">
        <f>'[1]Тепло 1 кв.'!G28+'[1]Тепло 2 кв. '!G28+'[1]Тепло 3 кв.  '!G28+'[1]Тепло 4 кв.  '!G28</f>
        <v>295848.48</v>
      </c>
      <c r="G29" s="474">
        <f t="shared" si="0"/>
        <v>257278.47999999998</v>
      </c>
      <c r="H29" s="250">
        <f>ROUND(F29/D29*100,1)-100</f>
        <v>667</v>
      </c>
      <c r="I29" s="460">
        <f>D29*5/100</f>
        <v>1928.5</v>
      </c>
      <c r="J29" s="250">
        <f t="shared" si="1"/>
        <v>255349.97999999998</v>
      </c>
      <c r="K29" s="460"/>
      <c r="L29" s="243">
        <f>I29+J29-K29</f>
        <v>257278.47999999998</v>
      </c>
      <c r="M29" s="441" t="s">
        <v>387</v>
      </c>
    </row>
    <row r="30" spans="1:13" hidden="1" x14ac:dyDescent="0.25">
      <c r="A30" s="88" t="s">
        <v>93</v>
      </c>
      <c r="B30" s="63" t="s">
        <v>94</v>
      </c>
      <c r="C30" s="71" t="s">
        <v>38</v>
      </c>
      <c r="D30" s="79">
        <v>0</v>
      </c>
      <c r="E30" s="64">
        <f>'[1]Тепло 1 кв.'!F29+'[1]Тепло 2 кв. '!F29+'[1]Тепло 3 кв.  '!F29+'[1]Тепло 4 кв.  '!F29</f>
        <v>0</v>
      </c>
      <c r="F30" s="261">
        <f>'[1]Тепло 1 кв.'!G29+'[1]Тепло 2 кв. '!G29+'[1]Тепло 3 кв.  '!G29+'[1]Тепло 4 кв.  '!G29</f>
        <v>0</v>
      </c>
      <c r="G30" s="474">
        <f t="shared" si="0"/>
        <v>0</v>
      </c>
      <c r="H30" s="250"/>
      <c r="I30" s="460">
        <f>D30*5/100</f>
        <v>0</v>
      </c>
      <c r="J30" s="250">
        <f t="shared" si="1"/>
        <v>0</v>
      </c>
      <c r="K30" s="460"/>
      <c r="L30" s="441"/>
      <c r="M30" s="441"/>
    </row>
    <row r="31" spans="1:13" x14ac:dyDescent="0.25">
      <c r="A31" s="475">
        <v>2</v>
      </c>
      <c r="B31" s="476" t="s">
        <v>95</v>
      </c>
      <c r="C31" s="13" t="s">
        <v>38</v>
      </c>
      <c r="D31" s="93">
        <f>D33+D34</f>
        <v>247960</v>
      </c>
      <c r="E31" s="93">
        <f>E33+E34</f>
        <v>8777600</v>
      </c>
      <c r="F31" s="477">
        <f>F33+F34</f>
        <v>670921.17999999993</v>
      </c>
      <c r="G31" s="109">
        <f>G33+G34</f>
        <v>422961.17999999993</v>
      </c>
      <c r="H31" s="478">
        <f>ROUND(F31/D31*100,1)-100</f>
        <v>170.60000000000002</v>
      </c>
      <c r="I31" s="109">
        <f>I33+I34</f>
        <v>12398</v>
      </c>
      <c r="J31" s="479">
        <f>J33+J34</f>
        <v>410563.18</v>
      </c>
      <c r="K31" s="109">
        <f>K33+K34</f>
        <v>0</v>
      </c>
      <c r="L31" s="480">
        <f>L33+L34</f>
        <v>422961.17999999993</v>
      </c>
      <c r="M31" s="14"/>
    </row>
    <row r="32" spans="1:13" x14ac:dyDescent="0.25">
      <c r="A32" s="70"/>
      <c r="B32" s="63" t="s">
        <v>79</v>
      </c>
      <c r="C32" s="71"/>
      <c r="D32" s="79"/>
      <c r="E32" s="64"/>
      <c r="F32" s="261"/>
      <c r="G32" s="474"/>
      <c r="H32" s="250"/>
      <c r="I32" s="460"/>
      <c r="J32" s="250"/>
      <c r="K32" s="460"/>
      <c r="L32" s="441"/>
      <c r="M32" s="441"/>
    </row>
    <row r="33" spans="1:13" x14ac:dyDescent="0.25">
      <c r="A33" s="88" t="s">
        <v>96</v>
      </c>
      <c r="B33" s="63" t="s">
        <v>97</v>
      </c>
      <c r="C33" s="71" t="s">
        <v>38</v>
      </c>
      <c r="D33" s="79">
        <v>215617</v>
      </c>
      <c r="E33" s="64">
        <f>'[1]Тепло 1 кв.'!F32+'[1]Тепло 2 кв. '!F32+'[1]Тепло 3 кв.  '!F32+'[1]Тепло 4 кв.  '!F32</f>
        <v>7878900</v>
      </c>
      <c r="F33" s="261">
        <f>'[1]Тепло 1 кв.'!G32+'[1]Тепло 2 кв. '!G32+'[1]Тепло 3 кв.  '!G32+'[1]Тепло 4 кв.  '!G32</f>
        <v>592754.07999999996</v>
      </c>
      <c r="G33" s="474">
        <f>F33-D33</f>
        <v>377137.07999999996</v>
      </c>
      <c r="H33" s="250">
        <f>ROUND(F33/D33*100,1)-100</f>
        <v>174.89999999999998</v>
      </c>
      <c r="I33" s="460">
        <f>D33*5/100</f>
        <v>10780.85</v>
      </c>
      <c r="J33" s="250">
        <f>G33-I33</f>
        <v>366356.23</v>
      </c>
      <c r="K33" s="460"/>
      <c r="L33" s="243">
        <f>I33+J33-K33</f>
        <v>377137.07999999996</v>
      </c>
      <c r="M33" s="441" t="s">
        <v>388</v>
      </c>
    </row>
    <row r="34" spans="1:13" x14ac:dyDescent="0.25">
      <c r="A34" s="88" t="s">
        <v>99</v>
      </c>
      <c r="B34" s="63" t="s">
        <v>100</v>
      </c>
      <c r="C34" s="71" t="s">
        <v>38</v>
      </c>
      <c r="D34" s="79">
        <v>32343</v>
      </c>
      <c r="E34" s="64">
        <f>'[1]Тепло 1 кв.'!F33+'[1]Тепло 2 кв. '!F33+'[1]Тепло 3 кв.  '!F33+'[1]Тепло 4 кв.  '!F33</f>
        <v>898700</v>
      </c>
      <c r="F34" s="261">
        <f>'[1]Тепло 1 кв.'!G33+'[1]Тепло 2 кв. '!G33+'[1]Тепло 3 кв.  '!G33+'[1]Тепло 4 кв.  '!G33</f>
        <v>78167.100000000006</v>
      </c>
      <c r="G34" s="474">
        <f>F34-D34</f>
        <v>45824.100000000006</v>
      </c>
      <c r="H34" s="250">
        <f>ROUND(F34/D34*100,1)-100</f>
        <v>141.69999999999999</v>
      </c>
      <c r="I34" s="460">
        <f>D34*5/100</f>
        <v>1617.15</v>
      </c>
      <c r="J34" s="250">
        <f>G34-I34</f>
        <v>44206.950000000004</v>
      </c>
      <c r="K34" s="460"/>
      <c r="L34" s="243">
        <f>I34+J34-K34</f>
        <v>45824.100000000006</v>
      </c>
      <c r="M34" s="441" t="s">
        <v>18</v>
      </c>
    </row>
    <row r="35" spans="1:13" x14ac:dyDescent="0.25">
      <c r="A35" s="475">
        <v>3</v>
      </c>
      <c r="B35" s="476" t="s">
        <v>101</v>
      </c>
      <c r="C35" s="13" t="s">
        <v>38</v>
      </c>
      <c r="D35" s="93">
        <v>25500</v>
      </c>
      <c r="E35" s="481">
        <f>'[1]Тепло 1 кв.'!F34+'[1]Тепло 2 кв. '!F34+'[1]Тепло 3 кв.  '!F34+'[1]Тепло 4 кв.  '!F34</f>
        <v>5625200</v>
      </c>
      <c r="F35" s="74">
        <f>'[1]Тепло 1 кв.'!G34+'[1]Тепло 2 кв. '!G34+'[1]Тепло 3 кв.  '!G34+'[1]Тепло 4 кв.  '!G34</f>
        <v>382628.35</v>
      </c>
      <c r="G35" s="328">
        <f>F35-D35</f>
        <v>357128.35</v>
      </c>
      <c r="H35" s="478">
        <f>ROUND(F35/D35*100,1)-100</f>
        <v>1400.5</v>
      </c>
      <c r="I35" s="329">
        <f>D35*5/100</f>
        <v>1275</v>
      </c>
      <c r="J35" s="478">
        <f>G35-I35</f>
        <v>355853.35</v>
      </c>
      <c r="K35" s="329"/>
      <c r="L35" s="482">
        <f>I35+J35-K35</f>
        <v>357128.35</v>
      </c>
      <c r="M35" s="14" t="s">
        <v>48</v>
      </c>
    </row>
    <row r="36" spans="1:13" x14ac:dyDescent="0.25">
      <c r="A36" s="475">
        <v>4</v>
      </c>
      <c r="B36" s="476" t="s">
        <v>103</v>
      </c>
      <c r="C36" s="13" t="s">
        <v>38</v>
      </c>
      <c r="D36" s="93">
        <f>D38</f>
        <v>14600</v>
      </c>
      <c r="E36" s="481">
        <f>E38</f>
        <v>0</v>
      </c>
      <c r="F36" s="483">
        <f>SUM(F38,F40)</f>
        <v>0</v>
      </c>
      <c r="G36" s="330">
        <f>SUM(G38,G40)</f>
        <v>-14600</v>
      </c>
      <c r="H36" s="478">
        <v>0</v>
      </c>
      <c r="I36" s="329">
        <f>-D36*5/100</f>
        <v>-730</v>
      </c>
      <c r="J36" s="484">
        <f>SUM(J38,J40)</f>
        <v>0</v>
      </c>
      <c r="K36" s="485">
        <f>SUM(K38,K40)</f>
        <v>-13870</v>
      </c>
      <c r="L36" s="486">
        <f>SUM(L38,L40)</f>
        <v>-14600</v>
      </c>
      <c r="M36" s="14"/>
    </row>
    <row r="37" spans="1:13" x14ac:dyDescent="0.25">
      <c r="A37" s="70"/>
      <c r="B37" s="63" t="s">
        <v>79</v>
      </c>
      <c r="C37" s="71"/>
      <c r="D37" s="79"/>
      <c r="E37" s="64"/>
      <c r="F37" s="261"/>
      <c r="G37" s="474"/>
      <c r="H37" s="250"/>
      <c r="I37" s="460"/>
      <c r="J37" s="250"/>
      <c r="K37" s="460"/>
      <c r="L37" s="441"/>
      <c r="M37" s="441"/>
    </row>
    <row r="38" spans="1:13" x14ac:dyDescent="0.25">
      <c r="A38" s="70" t="s">
        <v>19</v>
      </c>
      <c r="B38" s="63" t="s">
        <v>236</v>
      </c>
      <c r="C38" s="71" t="s">
        <v>38</v>
      </c>
      <c r="D38" s="79">
        <f>14600</f>
        <v>14600</v>
      </c>
      <c r="E38" s="249">
        <f>'[1]Тепло 1 кв.'!F37+'[1]Тепло 2 кв. '!F37+'[1]Тепло 3 кв.  '!F37+'[1]Тепло 4 кв.  '!F37</f>
        <v>0</v>
      </c>
      <c r="F38" s="261">
        <f>'[1]Тепло 1 кв.'!G37+'[1]Тепло 2 кв. '!G37+'[1]Тепло 3 кв.  '!G37+'[1]Тепло 4 кв.  '!G37</f>
        <v>0</v>
      </c>
      <c r="G38" s="474">
        <f>F38-D38</f>
        <v>-14600</v>
      </c>
      <c r="H38" s="250">
        <v>0</v>
      </c>
      <c r="I38" s="460">
        <f>-D38*5/100</f>
        <v>-730</v>
      </c>
      <c r="J38" s="250"/>
      <c r="K38" s="460">
        <f>G38-I38</f>
        <v>-13870</v>
      </c>
      <c r="L38" s="243">
        <f>I38+K38</f>
        <v>-14600</v>
      </c>
      <c r="M38" s="83" t="s">
        <v>354</v>
      </c>
    </row>
    <row r="39" spans="1:13" hidden="1" x14ac:dyDescent="0.25">
      <c r="A39" s="70" t="s">
        <v>20</v>
      </c>
      <c r="B39" s="63" t="s">
        <v>106</v>
      </c>
      <c r="C39" s="71" t="s">
        <v>38</v>
      </c>
      <c r="D39" s="79"/>
      <c r="E39" s="64"/>
      <c r="F39" s="261"/>
      <c r="G39" s="474"/>
      <c r="H39" s="250"/>
      <c r="I39" s="460"/>
      <c r="J39" s="250"/>
      <c r="K39" s="460"/>
      <c r="L39" s="441"/>
      <c r="M39" s="83" t="s">
        <v>389</v>
      </c>
    </row>
    <row r="40" spans="1:13" hidden="1" x14ac:dyDescent="0.25">
      <c r="A40" s="70"/>
      <c r="B40" s="63" t="s">
        <v>21</v>
      </c>
      <c r="C40" s="71" t="s">
        <v>38</v>
      </c>
      <c r="D40" s="64"/>
      <c r="E40" s="64"/>
      <c r="F40" s="261"/>
      <c r="G40" s="474"/>
      <c r="H40" s="250"/>
      <c r="I40" s="460"/>
      <c r="J40" s="250"/>
      <c r="K40" s="460"/>
      <c r="L40" s="441"/>
      <c r="M40" s="441"/>
    </row>
    <row r="41" spans="1:13" x14ac:dyDescent="0.25">
      <c r="A41" s="84">
        <v>5</v>
      </c>
      <c r="B41" s="476" t="s">
        <v>107</v>
      </c>
      <c r="C41" s="13" t="s">
        <v>38</v>
      </c>
      <c r="D41" s="93">
        <f>SUM(D42:D59)</f>
        <v>2500</v>
      </c>
      <c r="E41" s="481">
        <f>SUM(E42:E59)</f>
        <v>379100</v>
      </c>
      <c r="F41" s="483">
        <f>SUM(F42:F59)</f>
        <v>36828.53</v>
      </c>
      <c r="G41" s="330">
        <f>SUM(G42:G59)</f>
        <v>34328.530000000006</v>
      </c>
      <c r="H41" s="478">
        <f>ROUND(F41/D41*100,1)-100</f>
        <v>1373.1</v>
      </c>
      <c r="I41" s="330">
        <f>SUM(I42:I59)</f>
        <v>-25</v>
      </c>
      <c r="J41" s="487">
        <f>SUM(J42:J59)</f>
        <v>35778.53</v>
      </c>
      <c r="K41" s="330">
        <f>SUM(K42:K59)</f>
        <v>-1425</v>
      </c>
      <c r="L41" s="488">
        <f>SUM(L42:L59)</f>
        <v>22812.549999999996</v>
      </c>
      <c r="M41" s="14"/>
    </row>
    <row r="42" spans="1:13" x14ac:dyDescent="0.25">
      <c r="A42" s="88" t="s">
        <v>108</v>
      </c>
      <c r="B42" s="63" t="s">
        <v>109</v>
      </c>
      <c r="C42" s="71" t="s">
        <v>38</v>
      </c>
      <c r="D42" s="79">
        <v>0</v>
      </c>
      <c r="E42" s="249">
        <f>'[1]Тепло 1 кв.'!F41+'[1]Тепло 2 кв. '!F41+'[1]Тепло 3 кв.  '!F41+'[1]Тепло 4 кв.  '!F41</f>
        <v>36000</v>
      </c>
      <c r="F42" s="261">
        <f>'[1]Тепло 1 кв.'!G41+'[1]Тепло 2 кв. '!G41+'[1]Тепло 3 кв.  '!G41+'[1]Тепло 4 кв.  '!G41</f>
        <v>2473.8000000000002</v>
      </c>
      <c r="G42" s="474">
        <f t="shared" ref="G42:G52" si="2">F42-D42</f>
        <v>2473.8000000000002</v>
      </c>
      <c r="H42" s="250">
        <v>100</v>
      </c>
      <c r="I42" s="460">
        <f t="shared" ref="I42:I52" si="3">D42*5/100</f>
        <v>0</v>
      </c>
      <c r="J42" s="250">
        <f t="shared" ref="J42:J58" si="4">G42-I42</f>
        <v>2473.8000000000002</v>
      </c>
      <c r="K42" s="460"/>
      <c r="L42" s="243">
        <f>I42+J42-K42</f>
        <v>2473.8000000000002</v>
      </c>
      <c r="M42" s="441" t="s">
        <v>387</v>
      </c>
    </row>
    <row r="43" spans="1:13" hidden="1" x14ac:dyDescent="0.25">
      <c r="A43" s="88" t="s">
        <v>111</v>
      </c>
      <c r="B43" s="63" t="s">
        <v>112</v>
      </c>
      <c r="C43" s="71" t="s">
        <v>38</v>
      </c>
      <c r="D43" s="79"/>
      <c r="E43" s="249">
        <f>'[1]Тепло 1 кв.'!F42+'[1]Тепло 2 кв. '!F42+'[1]Тепло 3 кв.  '!F42+'[1]Тепло 4 кв.  '!F42</f>
        <v>0</v>
      </c>
      <c r="F43" s="261">
        <f>'[1]Тепло 1 кв.'!G42+'[1]Тепло 2 кв. '!G42+'[1]Тепло 3 кв.  '!G42+'[1]Тепло 4 кв.  '!G42</f>
        <v>0</v>
      </c>
      <c r="G43" s="474">
        <f t="shared" si="2"/>
        <v>0</v>
      </c>
      <c r="H43" s="250"/>
      <c r="I43" s="460">
        <f t="shared" si="3"/>
        <v>0</v>
      </c>
      <c r="J43" s="250">
        <f t="shared" si="4"/>
        <v>0</v>
      </c>
      <c r="K43" s="460"/>
      <c r="L43" s="441"/>
      <c r="M43" s="441"/>
    </row>
    <row r="44" spans="1:13" hidden="1" x14ac:dyDescent="0.25">
      <c r="A44" s="88"/>
      <c r="B44" s="63" t="s">
        <v>113</v>
      </c>
      <c r="C44" s="71" t="s">
        <v>38</v>
      </c>
      <c r="D44" s="79"/>
      <c r="E44" s="249">
        <f>'[1]Тепло 1 кв.'!F43+'[1]Тепло 2 кв. '!F43+'[1]Тепло 3 кв.  '!F43+'[1]Тепло 4 кв.  '!F43</f>
        <v>0</v>
      </c>
      <c r="F44" s="261">
        <f>'[1]Тепло 1 кв.'!G43+'[1]Тепло 2 кв. '!G43+'[1]Тепло 3 кв.  '!G43+'[1]Тепло 4 кв.  '!G43</f>
        <v>0</v>
      </c>
      <c r="G44" s="474">
        <f t="shared" si="2"/>
        <v>0</v>
      </c>
      <c r="H44" s="250"/>
      <c r="I44" s="460">
        <f t="shared" si="3"/>
        <v>0</v>
      </c>
      <c r="J44" s="250">
        <f t="shared" si="4"/>
        <v>0</v>
      </c>
      <c r="K44" s="460"/>
      <c r="L44" s="441"/>
      <c r="M44" s="441"/>
    </row>
    <row r="45" spans="1:13" hidden="1" x14ac:dyDescent="0.25">
      <c r="A45" s="88" t="s">
        <v>114</v>
      </c>
      <c r="B45" s="63" t="s">
        <v>115</v>
      </c>
      <c r="C45" s="71" t="s">
        <v>38</v>
      </c>
      <c r="D45" s="79"/>
      <c r="E45" s="249">
        <f>'[1]Тепло 1 кв.'!F44+'[1]Тепло 2 кв. '!F44+'[1]Тепло 3 кв.  '!F44+'[1]Тепло 4 кв.  '!F44</f>
        <v>0</v>
      </c>
      <c r="F45" s="261">
        <f>'[1]Тепло 1 кв.'!G44+'[1]Тепло 2 кв. '!G44+'[1]Тепло 3 кв.  '!G44+'[1]Тепло 4 кв.  '!G44</f>
        <v>0</v>
      </c>
      <c r="G45" s="474">
        <f t="shared" si="2"/>
        <v>0</v>
      </c>
      <c r="H45" s="250"/>
      <c r="I45" s="460">
        <f t="shared" si="3"/>
        <v>0</v>
      </c>
      <c r="J45" s="250">
        <f t="shared" si="4"/>
        <v>0</v>
      </c>
      <c r="K45" s="460"/>
      <c r="L45" s="441"/>
      <c r="M45" s="441"/>
    </row>
    <row r="46" spans="1:13" hidden="1" x14ac:dyDescent="0.25">
      <c r="A46" s="88" t="s">
        <v>116</v>
      </c>
      <c r="B46" s="63" t="s">
        <v>117</v>
      </c>
      <c r="C46" s="71" t="s">
        <v>38</v>
      </c>
      <c r="D46" s="79"/>
      <c r="E46" s="249">
        <f>'[1]Тепло 1 кв.'!F45+'[1]Тепло 2 кв. '!F45+'[1]Тепло 3 кв.  '!F45+'[1]Тепло 4 кв.  '!F45</f>
        <v>0</v>
      </c>
      <c r="F46" s="261">
        <f>'[1]Тепло 1 кв.'!G45+'[1]Тепло 2 кв. '!G45+'[1]Тепло 3 кв.  '!G45+'[1]Тепло 4 кв.  '!G45</f>
        <v>0</v>
      </c>
      <c r="G46" s="474">
        <f t="shared" si="2"/>
        <v>0</v>
      </c>
      <c r="H46" s="250"/>
      <c r="I46" s="460">
        <f t="shared" si="3"/>
        <v>0</v>
      </c>
      <c r="J46" s="250">
        <f t="shared" si="4"/>
        <v>0</v>
      </c>
      <c r="K46" s="460"/>
      <c r="L46" s="441"/>
      <c r="M46" s="441"/>
    </row>
    <row r="47" spans="1:13" hidden="1" x14ac:dyDescent="0.25">
      <c r="A47" s="88" t="s">
        <v>118</v>
      </c>
      <c r="B47" s="63" t="s">
        <v>119</v>
      </c>
      <c r="C47" s="71" t="s">
        <v>38</v>
      </c>
      <c r="D47" s="79"/>
      <c r="E47" s="249">
        <f>'[1]Тепло 1 кв.'!F46+'[1]Тепло 2 кв. '!F46+'[1]Тепло 3 кв.  '!F46+'[1]Тепло 4 кв.  '!F46</f>
        <v>0</v>
      </c>
      <c r="F47" s="261">
        <f>'[1]Тепло 1 кв.'!G46+'[1]Тепло 2 кв. '!G46+'[1]Тепло 3 кв.  '!G46+'[1]Тепло 4 кв.  '!G46</f>
        <v>0</v>
      </c>
      <c r="G47" s="474">
        <f t="shared" si="2"/>
        <v>0</v>
      </c>
      <c r="H47" s="250"/>
      <c r="I47" s="460">
        <f t="shared" si="3"/>
        <v>0</v>
      </c>
      <c r="J47" s="250">
        <f t="shared" si="4"/>
        <v>0</v>
      </c>
      <c r="K47" s="460"/>
      <c r="L47" s="441"/>
      <c r="M47" s="441"/>
    </row>
    <row r="48" spans="1:13" x14ac:dyDescent="0.25">
      <c r="A48" s="88" t="s">
        <v>111</v>
      </c>
      <c r="B48" s="63" t="s">
        <v>121</v>
      </c>
      <c r="C48" s="71" t="s">
        <v>38</v>
      </c>
      <c r="D48" s="79">
        <v>1000</v>
      </c>
      <c r="E48" s="249">
        <f>'[1]Тепло 1 кв.'!F47+'[1]Тепло 2 кв. '!F47+'[1]Тепло 3 кв.  '!F47+'[1]Тепло 4 кв.  '!F47</f>
        <v>19500</v>
      </c>
      <c r="F48" s="261">
        <f>'[1]Тепло 1 кв.'!G47+'[1]Тепло 2 кв. '!G47+'[1]Тепло 3 кв.  '!G47+'[1]Тепло 4 кв.  '!G47</f>
        <v>1120.8499999999999</v>
      </c>
      <c r="G48" s="474">
        <f t="shared" si="2"/>
        <v>120.84999999999991</v>
      </c>
      <c r="H48" s="250">
        <f>ROUND(F48/D48*100,1)-100</f>
        <v>12.099999999999994</v>
      </c>
      <c r="I48" s="460">
        <f t="shared" si="3"/>
        <v>50</v>
      </c>
      <c r="J48" s="250">
        <f t="shared" si="4"/>
        <v>70.849999999999909</v>
      </c>
      <c r="K48" s="460"/>
      <c r="L48" s="243">
        <f>I48+J48-K48</f>
        <v>120.84999999999991</v>
      </c>
      <c r="M48" s="441" t="s">
        <v>387</v>
      </c>
    </row>
    <row r="49" spans="1:13" hidden="1" x14ac:dyDescent="0.25">
      <c r="A49" s="88" t="s">
        <v>290</v>
      </c>
      <c r="B49" s="63" t="s">
        <v>123</v>
      </c>
      <c r="C49" s="71" t="s">
        <v>38</v>
      </c>
      <c r="D49" s="79"/>
      <c r="E49" s="249">
        <f>'[1]Тепло 1 кв.'!F48+'[1]Тепло 2 кв. '!F48+'[1]Тепло 3 кв.  '!F48+'[1]Тепло 4 кв.  '!F48</f>
        <v>0</v>
      </c>
      <c r="F49" s="261">
        <f>'[1]Тепло 1 кв.'!G48+'[1]Тепло 2 кв. '!G48+'[1]Тепло 3 кв.  '!G48+'[1]Тепло 4 кв.  '!G48</f>
        <v>0</v>
      </c>
      <c r="G49" s="474">
        <f t="shared" si="2"/>
        <v>0</v>
      </c>
      <c r="H49" s="250"/>
      <c r="I49" s="460">
        <f t="shared" si="3"/>
        <v>0</v>
      </c>
      <c r="J49" s="250">
        <f t="shared" si="4"/>
        <v>0</v>
      </c>
      <c r="K49" s="460"/>
      <c r="L49" s="441"/>
      <c r="M49" s="441"/>
    </row>
    <row r="50" spans="1:13" hidden="1" x14ac:dyDescent="0.25">
      <c r="A50" s="88" t="s">
        <v>291</v>
      </c>
      <c r="B50" s="63" t="s">
        <v>125</v>
      </c>
      <c r="C50" s="71" t="s">
        <v>38</v>
      </c>
      <c r="D50" s="79"/>
      <c r="E50" s="249">
        <f>'[1]Тепло 1 кв.'!F49+'[1]Тепло 2 кв. '!F49+'[1]Тепло 3 кв.  '!F49+'[1]Тепло 4 кв.  '!F49</f>
        <v>0</v>
      </c>
      <c r="F50" s="261">
        <f>'[1]Тепло 1 кв.'!G49+'[1]Тепло 2 кв. '!G49+'[1]Тепло 3 кв.  '!G49+'[1]Тепло 4 кв.  '!G49</f>
        <v>0</v>
      </c>
      <c r="G50" s="474">
        <f t="shared" si="2"/>
        <v>0</v>
      </c>
      <c r="H50" s="250"/>
      <c r="I50" s="460">
        <f t="shared" si="3"/>
        <v>0</v>
      </c>
      <c r="J50" s="250">
        <f t="shared" si="4"/>
        <v>0</v>
      </c>
      <c r="K50" s="460"/>
      <c r="L50" s="441"/>
      <c r="M50" s="441"/>
    </row>
    <row r="51" spans="1:13" hidden="1" x14ac:dyDescent="0.25">
      <c r="A51" s="70"/>
      <c r="B51" s="63" t="s">
        <v>126</v>
      </c>
      <c r="C51" s="71" t="s">
        <v>38</v>
      </c>
      <c r="D51" s="79"/>
      <c r="E51" s="249">
        <f>'[1]Тепло 1 кв.'!F50+'[1]Тепло 2 кв. '!F50+'[1]Тепло 3 кв.  '!F50+'[1]Тепло 4 кв.  '!F50</f>
        <v>0</v>
      </c>
      <c r="F51" s="261">
        <f>'[1]Тепло 1 кв.'!G50+'[1]Тепло 2 кв. '!G50+'[1]Тепло 3 кв.  '!G50+'[1]Тепло 4 кв.  '!G50</f>
        <v>0</v>
      </c>
      <c r="G51" s="474">
        <f t="shared" si="2"/>
        <v>0</v>
      </c>
      <c r="H51" s="250"/>
      <c r="I51" s="460">
        <f t="shared" si="3"/>
        <v>0</v>
      </c>
      <c r="J51" s="250">
        <f t="shared" si="4"/>
        <v>0</v>
      </c>
      <c r="K51" s="460"/>
      <c r="L51" s="441"/>
      <c r="M51" s="441"/>
    </row>
    <row r="52" spans="1:13" hidden="1" x14ac:dyDescent="0.25">
      <c r="A52" s="88" t="s">
        <v>292</v>
      </c>
      <c r="B52" s="63" t="s">
        <v>293</v>
      </c>
      <c r="C52" s="71" t="s">
        <v>38</v>
      </c>
      <c r="D52" s="79"/>
      <c r="E52" s="249">
        <f>'[1]Тепло 1 кв.'!F51+'[1]Тепло 2 кв. '!F51+'[1]Тепло 3 кв.  '!F51+'[1]Тепло 4 кв.  '!F51</f>
        <v>0</v>
      </c>
      <c r="F52" s="261">
        <f>'[1]Тепло 1 кв.'!G51+'[1]Тепло 2 кв. '!G51+'[1]Тепло 3 кв.  '!G51+'[1]Тепло 4 кв.  '!G51</f>
        <v>0</v>
      </c>
      <c r="G52" s="474">
        <f t="shared" si="2"/>
        <v>0</v>
      </c>
      <c r="H52" s="250"/>
      <c r="I52" s="460">
        <f t="shared" si="3"/>
        <v>0</v>
      </c>
      <c r="J52" s="250">
        <f t="shared" si="4"/>
        <v>0</v>
      </c>
      <c r="K52" s="460"/>
      <c r="L52" s="441"/>
      <c r="M52" s="441"/>
    </row>
    <row r="53" spans="1:13" x14ac:dyDescent="0.25">
      <c r="A53" s="88" t="s">
        <v>114</v>
      </c>
      <c r="B53" s="63" t="s">
        <v>131</v>
      </c>
      <c r="C53" s="71" t="s">
        <v>38</v>
      </c>
      <c r="D53" s="79"/>
      <c r="E53" s="249"/>
      <c r="F53" s="261"/>
      <c r="G53" s="474"/>
      <c r="H53" s="250"/>
      <c r="I53" s="460"/>
      <c r="J53" s="250"/>
      <c r="K53" s="460"/>
      <c r="L53" s="441"/>
      <c r="M53" s="441"/>
    </row>
    <row r="54" spans="1:13" x14ac:dyDescent="0.25">
      <c r="A54" s="70"/>
      <c r="B54" s="63" t="s">
        <v>132</v>
      </c>
      <c r="C54" s="71" t="s">
        <v>38</v>
      </c>
      <c r="D54" s="79"/>
      <c r="E54" s="249"/>
      <c r="F54" s="261"/>
      <c r="G54" s="474"/>
      <c r="H54" s="250"/>
      <c r="I54" s="460"/>
      <c r="J54" s="250"/>
      <c r="K54" s="460"/>
      <c r="L54" s="441"/>
      <c r="M54" s="441"/>
    </row>
    <row r="55" spans="1:13" x14ac:dyDescent="0.25">
      <c r="A55" s="70"/>
      <c r="B55" s="63" t="s">
        <v>133</v>
      </c>
      <c r="C55" s="71" t="s">
        <v>38</v>
      </c>
      <c r="D55" s="79">
        <v>0</v>
      </c>
      <c r="E55" s="249">
        <f>'[1]Тепло 1 кв.'!F54+'[1]Тепло 2 кв. '!F54+'[1]Тепло 3 кв.  '!F54+'[1]Тепло 4 кв.  '!F54</f>
        <v>7200</v>
      </c>
      <c r="F55" s="261">
        <f>'[1]Тепло 1 кв.'!G54+'[1]Тепло 2 кв. '!G54+'[1]Тепло 3 кв.  '!G54+'[1]Тепло 4 кв.  '!G54</f>
        <v>247.38</v>
      </c>
      <c r="G55" s="474">
        <f>F55-D55</f>
        <v>247.38</v>
      </c>
      <c r="H55" s="250">
        <v>100</v>
      </c>
      <c r="I55" s="460">
        <f>D55*5/100</f>
        <v>0</v>
      </c>
      <c r="J55" s="250">
        <f t="shared" si="4"/>
        <v>247.38</v>
      </c>
      <c r="K55" s="460"/>
      <c r="L55" s="243">
        <f>I55+J55-K55</f>
        <v>247.38</v>
      </c>
      <c r="M55" s="441" t="s">
        <v>387</v>
      </c>
    </row>
    <row r="56" spans="1:13" hidden="1" x14ac:dyDescent="0.25">
      <c r="A56" s="70" t="s">
        <v>295</v>
      </c>
      <c r="B56" s="63" t="s">
        <v>136</v>
      </c>
      <c r="C56" s="71" t="s">
        <v>38</v>
      </c>
      <c r="D56" s="79"/>
      <c r="E56" s="249">
        <f>'[1]Тепло 1 кв.'!F55+'[1]Тепло 2 кв. '!F55+'[1]Тепло 3 кв.  '!F55+'[1]Тепло 4 кв.  '!F55</f>
        <v>0</v>
      </c>
      <c r="F56" s="261">
        <f>'[1]Тепло 1 кв.'!G55+'[1]Тепло 2 кв. '!G55+'[1]Тепло 3 кв.  '!G55+'[1]Тепло 4 кв.  '!G55</f>
        <v>0</v>
      </c>
      <c r="G56" s="474">
        <f>F56-D56</f>
        <v>0</v>
      </c>
      <c r="H56" s="250"/>
      <c r="I56" s="460">
        <f>D56*5/100</f>
        <v>0</v>
      </c>
      <c r="J56" s="250">
        <f t="shared" si="4"/>
        <v>0</v>
      </c>
      <c r="K56" s="460"/>
      <c r="L56" s="441"/>
      <c r="M56" s="441"/>
    </row>
    <row r="57" spans="1:13" hidden="1" x14ac:dyDescent="0.25">
      <c r="A57" s="70" t="s">
        <v>296</v>
      </c>
      <c r="B57" s="63" t="s">
        <v>138</v>
      </c>
      <c r="C57" s="71" t="s">
        <v>38</v>
      </c>
      <c r="D57" s="79"/>
      <c r="E57" s="249">
        <f>'[1]Тепло 1 кв.'!F56+'[1]Тепло 2 кв. '!F56+'[1]Тепло 3 кв.  '!F56+'[1]Тепло 4 кв.  '!F56</f>
        <v>0</v>
      </c>
      <c r="F57" s="261">
        <f>'[1]Тепло 1 кв.'!G56+'[1]Тепло 2 кв. '!G56+'[1]Тепло 3 кв.  '!G56+'[1]Тепло 4 кв.  '!G56</f>
        <v>0</v>
      </c>
      <c r="G57" s="474">
        <f>F57-D57</f>
        <v>0</v>
      </c>
      <c r="H57" s="250"/>
      <c r="I57" s="460">
        <f>D57*5/100</f>
        <v>0</v>
      </c>
      <c r="J57" s="250">
        <f t="shared" si="4"/>
        <v>0</v>
      </c>
      <c r="K57" s="460"/>
      <c r="L57" s="441"/>
      <c r="M57" s="441"/>
    </row>
    <row r="58" spans="1:13" hidden="1" x14ac:dyDescent="0.25">
      <c r="A58" s="70" t="s">
        <v>297</v>
      </c>
      <c r="B58" s="63" t="s">
        <v>140</v>
      </c>
      <c r="C58" s="71" t="s">
        <v>38</v>
      </c>
      <c r="D58" s="79"/>
      <c r="E58" s="249">
        <f>'[1]Тепло 1 кв.'!F57+'[1]Тепло 2 кв. '!F57+'[1]Тепло 3 кв.  '!F57+'[1]Тепло 4 кв.  '!F57</f>
        <v>0</v>
      </c>
      <c r="F58" s="261">
        <f>'[1]Тепло 1 кв.'!G57+'[1]Тепло 2 кв. '!G57+'[1]Тепло 3 кв.  '!G57+'[1]Тепло 4 кв.  '!G57</f>
        <v>0</v>
      </c>
      <c r="G58" s="474">
        <f>F58-D58</f>
        <v>0</v>
      </c>
      <c r="H58" s="250"/>
      <c r="I58" s="460">
        <f>D58*5/100</f>
        <v>0</v>
      </c>
      <c r="J58" s="250">
        <f t="shared" si="4"/>
        <v>0</v>
      </c>
      <c r="K58" s="460"/>
      <c r="L58" s="441"/>
      <c r="M58" s="441"/>
    </row>
    <row r="59" spans="1:13" x14ac:dyDescent="0.25">
      <c r="A59" s="70" t="s">
        <v>116</v>
      </c>
      <c r="B59" s="97" t="s">
        <v>142</v>
      </c>
      <c r="C59" s="71" t="s">
        <v>38</v>
      </c>
      <c r="D59" s="211">
        <f>SUM(D61:D77)</f>
        <v>1500</v>
      </c>
      <c r="E59" s="64">
        <f>SUM(E61:E77)</f>
        <v>316400</v>
      </c>
      <c r="F59" s="261">
        <f>SUM(F61:F77)</f>
        <v>32986.5</v>
      </c>
      <c r="G59" s="489">
        <f>SUM(G61:G77)</f>
        <v>31486.500000000004</v>
      </c>
      <c r="H59" s="250">
        <f>ROUND(F59/D59*100,1)-100</f>
        <v>2099.1</v>
      </c>
      <c r="I59" s="489">
        <f>SUM(I61:I77)</f>
        <v>-75</v>
      </c>
      <c r="J59" s="490">
        <f>SUM(J61:J77)</f>
        <v>32986.5</v>
      </c>
      <c r="K59" s="489">
        <f>SUM(K61:K77)</f>
        <v>-1425</v>
      </c>
      <c r="L59" s="491">
        <f>SUM(L61:L77)</f>
        <v>19970.519999999997</v>
      </c>
      <c r="M59" s="441"/>
    </row>
    <row r="60" spans="1:13" x14ac:dyDescent="0.25">
      <c r="A60" s="70"/>
      <c r="B60" s="63" t="s">
        <v>22</v>
      </c>
      <c r="C60" s="71"/>
      <c r="D60" s="79"/>
      <c r="E60" s="64"/>
      <c r="F60" s="261"/>
      <c r="G60" s="474"/>
      <c r="H60" s="250"/>
      <c r="I60" s="460"/>
      <c r="J60" s="250"/>
      <c r="K60" s="460"/>
      <c r="L60" s="441"/>
      <c r="M60" s="441"/>
    </row>
    <row r="61" spans="1:13" hidden="1" x14ac:dyDescent="0.25">
      <c r="A61" s="70"/>
      <c r="B61" s="63" t="s">
        <v>143</v>
      </c>
      <c r="C61" s="71" t="s">
        <v>38</v>
      </c>
      <c r="D61" s="79"/>
      <c r="E61" s="249">
        <f>'[1]Тепло 1 кв.'!F60+'[1]Тепло 2 кв. '!F60+'[1]Тепло 3 кв.  '!F60+'[1]Тепло 4 кв.  '!F60</f>
        <v>0</v>
      </c>
      <c r="F61" s="261">
        <f>'[1]Тепло 1 кв.'!G60+'[1]Тепло 2 кв. '!G60+'[1]Тепло 3 кв.  '!G60+'[1]Тепло 4 кв.  '!G60</f>
        <v>0</v>
      </c>
      <c r="G61" s="474">
        <f t="shared" ref="G61:G77" si="5">F61-D61</f>
        <v>0</v>
      </c>
      <c r="H61" s="250"/>
      <c r="I61" s="460">
        <f t="shared" ref="I61:I71" si="6">D61*5/100</f>
        <v>0</v>
      </c>
      <c r="J61" s="250">
        <f t="shared" ref="J61:J77" si="7">G61-I61</f>
        <v>0</v>
      </c>
      <c r="K61" s="460"/>
      <c r="L61" s="441"/>
      <c r="M61" s="441"/>
    </row>
    <row r="62" spans="1:13" x14ac:dyDescent="0.25">
      <c r="A62" s="70"/>
      <c r="B62" s="63" t="s">
        <v>145</v>
      </c>
      <c r="C62" s="71" t="s">
        <v>38</v>
      </c>
      <c r="D62" s="79">
        <v>0</v>
      </c>
      <c r="E62" s="249">
        <f>'[1]Тепло 1 кв.'!F61+'[1]Тепло 2 кв. '!F61+'[1]Тепло 3 кв.  '!F61+'[1]Тепло 4 кв.  '!F61</f>
        <v>5300</v>
      </c>
      <c r="F62" s="261">
        <f>'[1]Тепло 1 кв.'!G61+'[1]Тепло 2 кв. '!G61+'[1]Тепло 3 кв.  '!G61+'[1]Тепло 4 кв.  '!G61</f>
        <v>370.95</v>
      </c>
      <c r="G62" s="474">
        <f t="shared" si="5"/>
        <v>370.95</v>
      </c>
      <c r="H62" s="250">
        <v>100</v>
      </c>
      <c r="I62" s="460">
        <f t="shared" si="6"/>
        <v>0</v>
      </c>
      <c r="J62" s="250">
        <f t="shared" si="7"/>
        <v>370.95</v>
      </c>
      <c r="K62" s="460"/>
      <c r="L62" s="441"/>
      <c r="M62" s="441" t="s">
        <v>387</v>
      </c>
    </row>
    <row r="63" spans="1:13" hidden="1" x14ac:dyDescent="0.25">
      <c r="A63" s="70"/>
      <c r="B63" s="63" t="s">
        <v>298</v>
      </c>
      <c r="C63" s="71" t="s">
        <v>38</v>
      </c>
      <c r="D63" s="79"/>
      <c r="E63" s="249">
        <f>'[1]Тепло 1 кв.'!F62+'[1]Тепло 2 кв. '!F62+'[1]Тепло 3 кв.  '!F62+'[1]Тепло 4 кв.  '!F62</f>
        <v>0</v>
      </c>
      <c r="F63" s="261">
        <f>'[1]Тепло 1 кв.'!G62+'[1]Тепло 2 кв. '!G62+'[1]Тепло 3 кв.  '!G62+'[1]Тепло 4 кв.  '!G62</f>
        <v>0</v>
      </c>
      <c r="G63" s="474">
        <f t="shared" si="5"/>
        <v>0</v>
      </c>
      <c r="H63" s="250"/>
      <c r="I63" s="460">
        <f t="shared" si="6"/>
        <v>0</v>
      </c>
      <c r="J63" s="250">
        <f t="shared" si="7"/>
        <v>0</v>
      </c>
      <c r="K63" s="460"/>
      <c r="L63" s="441"/>
      <c r="M63" s="441"/>
    </row>
    <row r="64" spans="1:13" hidden="1" x14ac:dyDescent="0.25">
      <c r="A64" s="70"/>
      <c r="B64" s="63" t="s">
        <v>359</v>
      </c>
      <c r="C64" s="71" t="s">
        <v>38</v>
      </c>
      <c r="D64" s="79"/>
      <c r="E64" s="249">
        <f>'[1]Тепло 1 кв.'!F63+'[1]Тепло 2 кв. '!F63+'[1]Тепло 3 кв.  '!F63+'[1]Тепло 4 кв.  '!F63</f>
        <v>0</v>
      </c>
      <c r="F64" s="261">
        <f>'[1]Тепло 1 кв.'!G63+'[1]Тепло 2 кв. '!G63+'[1]Тепло 3 кв.  '!G63+'[1]Тепло 4 кв.  '!G63</f>
        <v>0</v>
      </c>
      <c r="G64" s="474">
        <f t="shared" si="5"/>
        <v>0</v>
      </c>
      <c r="H64" s="250"/>
      <c r="I64" s="460">
        <f t="shared" si="6"/>
        <v>0</v>
      </c>
      <c r="J64" s="250">
        <f t="shared" si="7"/>
        <v>0</v>
      </c>
      <c r="K64" s="460"/>
      <c r="L64" s="441"/>
      <c r="M64" s="441"/>
    </row>
    <row r="65" spans="1:13" hidden="1" x14ac:dyDescent="0.25">
      <c r="A65" s="70"/>
      <c r="B65" s="63" t="s">
        <v>202</v>
      </c>
      <c r="C65" s="71" t="s">
        <v>38</v>
      </c>
      <c r="D65" s="79"/>
      <c r="E65" s="249">
        <f>'[1]Тепло 1 кв.'!F64+'[1]Тепло 2 кв. '!F64+'[1]Тепло 3 кв.  '!F64+'[1]Тепло 4 кв.  '!F64</f>
        <v>0</v>
      </c>
      <c r="F65" s="261">
        <f>'[1]Тепло 1 кв.'!G64+'[1]Тепло 2 кв. '!G64+'[1]Тепло 3 кв.  '!G64+'[1]Тепло 4 кв.  '!G64</f>
        <v>0</v>
      </c>
      <c r="G65" s="474">
        <f t="shared" si="5"/>
        <v>0</v>
      </c>
      <c r="H65" s="250"/>
      <c r="I65" s="460">
        <f t="shared" si="6"/>
        <v>0</v>
      </c>
      <c r="J65" s="250">
        <f t="shared" si="7"/>
        <v>0</v>
      </c>
      <c r="K65" s="460"/>
      <c r="L65" s="243">
        <f>I65+J65-K65</f>
        <v>0</v>
      </c>
      <c r="M65" s="441"/>
    </row>
    <row r="66" spans="1:13" hidden="1" x14ac:dyDescent="0.25">
      <c r="A66" s="70"/>
      <c r="B66" s="63" t="s">
        <v>148</v>
      </c>
      <c r="C66" s="71" t="s">
        <v>38</v>
      </c>
      <c r="D66" s="79"/>
      <c r="E66" s="249">
        <f>'[1]Тепло 1 кв.'!F65+'[1]Тепло 2 кв. '!F65+'[1]Тепло 3 кв.  '!F65+'[1]Тепло 4 кв.  '!F65</f>
        <v>0</v>
      </c>
      <c r="F66" s="261">
        <f>'[1]Тепло 1 кв.'!G65+'[1]Тепло 2 кв. '!G65+'[1]Тепло 3 кв.  '!G65+'[1]Тепло 4 кв.  '!G65</f>
        <v>0</v>
      </c>
      <c r="G66" s="474">
        <f t="shared" si="5"/>
        <v>0</v>
      </c>
      <c r="H66" s="250"/>
      <c r="I66" s="460">
        <f t="shared" si="6"/>
        <v>0</v>
      </c>
      <c r="J66" s="250">
        <f t="shared" si="7"/>
        <v>0</v>
      </c>
      <c r="K66" s="460"/>
      <c r="L66" s="441"/>
      <c r="M66" s="441"/>
    </row>
    <row r="67" spans="1:13" x14ac:dyDescent="0.25">
      <c r="A67" s="70"/>
      <c r="B67" s="63" t="s">
        <v>149</v>
      </c>
      <c r="C67" s="71" t="s">
        <v>38</v>
      </c>
      <c r="D67" s="79"/>
      <c r="E67" s="249">
        <f>'[1]Тепло 1 кв.'!F66+'[1]Тепло 2 кв. '!F66+'[1]Тепло 3 кв.  '!F66+'[1]Тепло 4 кв.  '!F66</f>
        <v>148300</v>
      </c>
      <c r="F67" s="261">
        <f>'[1]Тепло 1 кв.'!G66+'[1]Тепло 2 кв. '!G66+'[1]Тепло 3 кв.  '!G66+'[1]Тепло 4 кв.  '!G66</f>
        <v>12652.32</v>
      </c>
      <c r="G67" s="474">
        <f t="shared" si="5"/>
        <v>12652.32</v>
      </c>
      <c r="H67" s="250">
        <v>100</v>
      </c>
      <c r="I67" s="460">
        <f t="shared" si="6"/>
        <v>0</v>
      </c>
      <c r="J67" s="250">
        <f t="shared" si="7"/>
        <v>12652.32</v>
      </c>
      <c r="K67" s="460"/>
      <c r="L67" s="243">
        <f>I67+J67-K67</f>
        <v>12652.32</v>
      </c>
      <c r="M67" s="441" t="s">
        <v>390</v>
      </c>
    </row>
    <row r="68" spans="1:13" hidden="1" x14ac:dyDescent="0.25">
      <c r="A68" s="70"/>
      <c r="B68" s="63" t="s">
        <v>391</v>
      </c>
      <c r="C68" s="71" t="s">
        <v>38</v>
      </c>
      <c r="D68" s="79"/>
      <c r="E68" s="249">
        <f>'[1]Тепло 1 кв.'!F67+'[1]Тепло 2 кв. '!F67+'[1]Тепло 3 кв.  '!F67+'[1]Тепло 4 кв.  '!F67</f>
        <v>0</v>
      </c>
      <c r="F68" s="261">
        <f>'[1]Тепло 1 кв.'!G67+'[1]Тепло 2 кв. '!G67+'[1]Тепло 3 кв.  '!G67+'[1]Тепло 4 кв.  '!G67</f>
        <v>0</v>
      </c>
      <c r="G68" s="474">
        <f t="shared" si="5"/>
        <v>0</v>
      </c>
      <c r="H68" s="250"/>
      <c r="I68" s="460">
        <f t="shared" si="6"/>
        <v>0</v>
      </c>
      <c r="J68" s="250">
        <f t="shared" si="7"/>
        <v>0</v>
      </c>
      <c r="K68" s="460"/>
      <c r="L68" s="441"/>
      <c r="M68" s="441"/>
    </row>
    <row r="69" spans="1:13" hidden="1" x14ac:dyDescent="0.25">
      <c r="A69" s="70"/>
      <c r="B69" s="63" t="s">
        <v>392</v>
      </c>
      <c r="C69" s="71" t="s">
        <v>38</v>
      </c>
      <c r="D69" s="79">
        <v>0</v>
      </c>
      <c r="E69" s="249">
        <f>'[1]Тепло 1 кв.'!F68+'[1]Тепло 2 кв. '!F68+'[1]Тепло 3 кв.  '!F68+'[1]Тепло 4 кв.  '!F68</f>
        <v>0</v>
      </c>
      <c r="F69" s="261">
        <f>'[1]Тепло 1 кв.'!G68+'[1]Тепло 2 кв. '!G68+'[1]Тепло 3 кв.  '!G68+'[1]Тепло 4 кв.  '!G68</f>
        <v>0</v>
      </c>
      <c r="G69" s="474">
        <f t="shared" si="5"/>
        <v>0</v>
      </c>
      <c r="H69" s="250"/>
      <c r="I69" s="460">
        <f t="shared" si="6"/>
        <v>0</v>
      </c>
      <c r="J69" s="250">
        <f t="shared" si="7"/>
        <v>0</v>
      </c>
      <c r="K69" s="460"/>
      <c r="L69" s="441"/>
      <c r="M69" s="441"/>
    </row>
    <row r="70" spans="1:13" hidden="1" x14ac:dyDescent="0.25">
      <c r="A70" s="70"/>
      <c r="B70" s="63" t="s">
        <v>153</v>
      </c>
      <c r="C70" s="71" t="s">
        <v>38</v>
      </c>
      <c r="D70" s="79"/>
      <c r="E70" s="249">
        <f>'[1]Тепло 1 кв.'!F69+'[1]Тепло 2 кв. '!F69+'[1]Тепло 3 кв.  '!F69+'[1]Тепло 4 кв.  '!F69</f>
        <v>0</v>
      </c>
      <c r="F70" s="261">
        <f>'[1]Тепло 1 кв.'!G69+'[1]Тепло 2 кв. '!G69+'[1]Тепло 3 кв.  '!G69+'[1]Тепло 4 кв.  '!G69</f>
        <v>0</v>
      </c>
      <c r="G70" s="474">
        <f t="shared" si="5"/>
        <v>0</v>
      </c>
      <c r="H70" s="250"/>
      <c r="I70" s="460">
        <f t="shared" si="6"/>
        <v>0</v>
      </c>
      <c r="J70" s="250">
        <f t="shared" si="7"/>
        <v>0</v>
      </c>
      <c r="K70" s="460"/>
      <c r="L70" s="441"/>
      <c r="M70" s="441"/>
    </row>
    <row r="71" spans="1:13" hidden="1" x14ac:dyDescent="0.25">
      <c r="A71" s="70"/>
      <c r="B71" s="63" t="s">
        <v>361</v>
      </c>
      <c r="C71" s="71" t="s">
        <v>38</v>
      </c>
      <c r="D71" s="79"/>
      <c r="E71" s="249">
        <f>'[1]Тепло 1 кв.'!F70+'[1]Тепло 2 кв. '!F70+'[1]Тепло 3 кв.  '!F70+'[1]Тепло 4 кв.  '!F70</f>
        <v>0</v>
      </c>
      <c r="F71" s="261">
        <f>'[1]Тепло 1 кв.'!G70+'[1]Тепло 2 кв. '!G70+'[1]Тепло 3 кв.  '!G70+'[1]Тепло 4 кв.  '!G70</f>
        <v>0</v>
      </c>
      <c r="G71" s="474">
        <f t="shared" si="5"/>
        <v>0</v>
      </c>
      <c r="H71" s="250"/>
      <c r="I71" s="460">
        <f t="shared" si="6"/>
        <v>0</v>
      </c>
      <c r="J71" s="250">
        <f t="shared" si="7"/>
        <v>0</v>
      </c>
      <c r="K71" s="460"/>
      <c r="L71" s="441"/>
      <c r="M71" s="441"/>
    </row>
    <row r="72" spans="1:13" x14ac:dyDescent="0.25">
      <c r="A72" s="70"/>
      <c r="B72" s="63" t="s">
        <v>303</v>
      </c>
      <c r="C72" s="71" t="s">
        <v>38</v>
      </c>
      <c r="D72" s="79">
        <v>1500</v>
      </c>
      <c r="E72" s="249">
        <f>'[1]Тепло 1 кв.'!F71+'[1]Тепло 2 кв. '!F71+'[1]Тепло 3 кв.  '!F71+'[1]Тепло 4 кв.  '!F71</f>
        <v>8300</v>
      </c>
      <c r="F72" s="261">
        <f>'[1]Тепло 1 кв.'!G71+'[1]Тепло 2 кв. '!G71+'[1]Тепло 3 кв.  '!G71+'[1]Тепло 4 кв.  '!G71</f>
        <v>0</v>
      </c>
      <c r="G72" s="474">
        <f t="shared" si="5"/>
        <v>-1500</v>
      </c>
      <c r="H72" s="250"/>
      <c r="I72" s="460">
        <f>-D72*5/100</f>
        <v>-75</v>
      </c>
      <c r="J72" s="250"/>
      <c r="K72" s="460">
        <f>G72-I72</f>
        <v>-1425</v>
      </c>
      <c r="L72" s="243">
        <f>I72+K72</f>
        <v>-1500</v>
      </c>
      <c r="M72" s="441" t="s">
        <v>14</v>
      </c>
    </row>
    <row r="73" spans="1:13" x14ac:dyDescent="0.25">
      <c r="A73" s="70"/>
      <c r="B73" s="63" t="s">
        <v>156</v>
      </c>
      <c r="C73" s="71" t="s">
        <v>38</v>
      </c>
      <c r="D73" s="79"/>
      <c r="E73" s="249">
        <f>'[1]Тепло 1 кв.'!F72+'[1]Тепло 2 кв. '!F72+'[1]Тепло 3 кв.  '!F72+'[1]Тепло 4 кв.  '!F72</f>
        <v>57200</v>
      </c>
      <c r="F73" s="261">
        <f>'[1]Тепло 1 кв.'!G72+'[1]Тепло 2 кв. '!G72+'[1]Тепло 3 кв.  '!G72+'[1]Тепло 4 кв.  '!G72</f>
        <v>8818.1999999999989</v>
      </c>
      <c r="G73" s="474">
        <f t="shared" si="5"/>
        <v>8818.1999999999989</v>
      </c>
      <c r="H73" s="250">
        <v>100</v>
      </c>
      <c r="I73" s="460">
        <f t="shared" ref="I73:I79" si="8">D73*5/100</f>
        <v>0</v>
      </c>
      <c r="J73" s="250">
        <f t="shared" si="7"/>
        <v>8818.1999999999989</v>
      </c>
      <c r="K73" s="460"/>
      <c r="L73" s="243">
        <f>I73+J73-K73</f>
        <v>8818.1999999999989</v>
      </c>
      <c r="M73" s="441" t="s">
        <v>393</v>
      </c>
    </row>
    <row r="74" spans="1:13" hidden="1" x14ac:dyDescent="0.25">
      <c r="A74" s="70"/>
      <c r="B74" s="63" t="s">
        <v>305</v>
      </c>
      <c r="C74" s="71" t="s">
        <v>38</v>
      </c>
      <c r="D74" s="79">
        <v>0</v>
      </c>
      <c r="E74" s="249">
        <f>'[1]Тепло 1 кв.'!F73+'[1]Тепло 2 кв. '!F73+'[1]Тепло 3 кв.  '!F73+'[1]Тепло 4 кв.  '!F73</f>
        <v>0</v>
      </c>
      <c r="F74" s="261">
        <f>'[1]Тепло 1 кв.'!G73+'[1]Тепло 2 кв. '!G73+'[1]Тепло 3 кв.  '!G73+'[1]Тепло 4 кв.  '!G73</f>
        <v>0</v>
      </c>
      <c r="G74" s="474">
        <f t="shared" si="5"/>
        <v>0</v>
      </c>
      <c r="H74" s="250"/>
      <c r="I74" s="460">
        <f t="shared" si="8"/>
        <v>0</v>
      </c>
      <c r="J74" s="250">
        <f t="shared" si="7"/>
        <v>0</v>
      </c>
      <c r="K74" s="460"/>
      <c r="L74" s="441"/>
      <c r="M74" s="441"/>
    </row>
    <row r="75" spans="1:13" x14ac:dyDescent="0.25">
      <c r="A75" s="70"/>
      <c r="B75" s="63" t="s">
        <v>158</v>
      </c>
      <c r="C75" s="71"/>
      <c r="D75" s="79"/>
      <c r="E75" s="249">
        <f>'[1]Тепло 1 кв.'!F74+'[1]Тепло 2 кв. '!F74+'[1]Тепло 3 кв.  '!F74+'[1]Тепло 4 кв.  '!F74</f>
        <v>29400</v>
      </c>
      <c r="F75" s="261">
        <f>'[1]Тепло 1 кв.'!G74+'[1]Тепло 2 кв. '!G74+'[1]Тепло 3 кв.  '!G74+'[1]Тепло 4 кв.  '!G74</f>
        <v>4870.4699999999993</v>
      </c>
      <c r="G75" s="474">
        <f t="shared" si="5"/>
        <v>4870.4699999999993</v>
      </c>
      <c r="H75" s="250">
        <v>100</v>
      </c>
      <c r="I75" s="460">
        <f t="shared" si="8"/>
        <v>0</v>
      </c>
      <c r="J75" s="250">
        <f t="shared" si="7"/>
        <v>4870.4699999999993</v>
      </c>
      <c r="K75" s="460"/>
      <c r="L75" s="441"/>
      <c r="M75" s="441" t="s">
        <v>387</v>
      </c>
    </row>
    <row r="76" spans="1:13" hidden="1" x14ac:dyDescent="0.25">
      <c r="A76" s="70"/>
      <c r="B76" s="63" t="s">
        <v>157</v>
      </c>
      <c r="C76" s="71" t="s">
        <v>38</v>
      </c>
      <c r="D76" s="79"/>
      <c r="E76" s="249">
        <f>'[1]Тепло 1 кв.'!F75+'[1]Тепло 2 кв. '!F75+'[1]Тепло 3 кв.  '!F75+'[1]Тепло 4 кв.  '!F75</f>
        <v>7100</v>
      </c>
      <c r="F76" s="261">
        <f>'[1]Тепло 1 кв.'!G75+'[1]Тепло 2 кв. '!G75+'[1]Тепло 3 кв.  '!G75+'[1]Тепло 4 кв.  '!G75</f>
        <v>0</v>
      </c>
      <c r="G76" s="474">
        <f t="shared" si="5"/>
        <v>0</v>
      </c>
      <c r="H76" s="250"/>
      <c r="I76" s="460">
        <f t="shared" si="8"/>
        <v>0</v>
      </c>
      <c r="J76" s="250">
        <f t="shared" si="7"/>
        <v>0</v>
      </c>
      <c r="K76" s="460"/>
      <c r="L76" s="441"/>
      <c r="M76" s="441" t="s">
        <v>387</v>
      </c>
    </row>
    <row r="77" spans="1:13" x14ac:dyDescent="0.25">
      <c r="A77" s="70"/>
      <c r="B77" s="63" t="s">
        <v>161</v>
      </c>
      <c r="C77" s="71" t="s">
        <v>38</v>
      </c>
      <c r="D77" s="79"/>
      <c r="E77" s="249">
        <f>'[1]Тепло 1 кв.'!F76+'[1]Тепло 2 кв. '!F76+'[1]Тепло 3 кв.  '!F76+'[1]Тепло 4 кв.  '!F76</f>
        <v>60800</v>
      </c>
      <c r="F77" s="261">
        <f>'[1]Тепло 1 кв.'!G76+'[1]Тепло 2 кв. '!G76+'[1]Тепло 3 кв.  '!G76+'[1]Тепло 4 кв.  '!G76</f>
        <v>6274.56</v>
      </c>
      <c r="G77" s="474">
        <f t="shared" si="5"/>
        <v>6274.56</v>
      </c>
      <c r="H77" s="250">
        <v>100</v>
      </c>
      <c r="I77" s="460">
        <f t="shared" si="8"/>
        <v>0</v>
      </c>
      <c r="J77" s="250">
        <f t="shared" si="7"/>
        <v>6274.56</v>
      </c>
      <c r="K77" s="460"/>
      <c r="L77" s="441"/>
      <c r="M77" s="441" t="s">
        <v>24</v>
      </c>
    </row>
    <row r="78" spans="1:13" x14ac:dyDescent="0.25">
      <c r="A78" s="70" t="s">
        <v>27</v>
      </c>
      <c r="B78" s="101" t="s">
        <v>162</v>
      </c>
      <c r="C78" s="71" t="s">
        <v>38</v>
      </c>
      <c r="D78" s="86">
        <f>D79</f>
        <v>19649</v>
      </c>
      <c r="E78" s="73">
        <f>SUM(E79,E146)</f>
        <v>3473731.9980000001</v>
      </c>
      <c r="F78" s="74">
        <f>SUM(F79,F146)</f>
        <v>323537.59049999999</v>
      </c>
      <c r="G78" s="492">
        <f>SUM(G79,G146)</f>
        <v>303888.59049999999</v>
      </c>
      <c r="H78" s="250">
        <f>ROUND(F78/D78*100,1)-100</f>
        <v>1546.6</v>
      </c>
      <c r="I78" s="460">
        <f t="shared" si="8"/>
        <v>982.45</v>
      </c>
      <c r="J78" s="493">
        <f>SUM(J79,J146)</f>
        <v>302906.14049999998</v>
      </c>
      <c r="K78" s="460"/>
      <c r="L78" s="263">
        <f>I78+J78-K78</f>
        <v>303888.59049999999</v>
      </c>
      <c r="M78" s="441"/>
    </row>
    <row r="79" spans="1:13" x14ac:dyDescent="0.25">
      <c r="A79" s="84">
        <v>6</v>
      </c>
      <c r="B79" s="85" t="s">
        <v>163</v>
      </c>
      <c r="C79" s="71" t="s">
        <v>38</v>
      </c>
      <c r="D79" s="86">
        <f>SUM(D82:D97)</f>
        <v>19649</v>
      </c>
      <c r="E79" s="73">
        <f>SUM(E82:E97)</f>
        <v>3473731.9980000001</v>
      </c>
      <c r="F79" s="74">
        <f>SUM(F82:F97)</f>
        <v>323537.59049999999</v>
      </c>
      <c r="G79" s="492">
        <f>SUM(G82:G97)</f>
        <v>303888.59049999999</v>
      </c>
      <c r="H79" s="250">
        <f>ROUND(F79/D79*100,1)-100</f>
        <v>1546.6</v>
      </c>
      <c r="I79" s="460">
        <f t="shared" si="8"/>
        <v>982.45</v>
      </c>
      <c r="J79" s="493">
        <f>SUM(J82:J97)</f>
        <v>302906.14049999998</v>
      </c>
      <c r="K79" s="494">
        <f>SUM(K82:K97)</f>
        <v>0</v>
      </c>
      <c r="L79" s="263">
        <f>I79+J79-K79</f>
        <v>303888.59049999999</v>
      </c>
      <c r="M79" s="441"/>
    </row>
    <row r="80" spans="1:13" x14ac:dyDescent="0.25">
      <c r="A80" s="70"/>
      <c r="B80" s="63" t="s">
        <v>164</v>
      </c>
      <c r="C80" s="71"/>
      <c r="D80" s="79"/>
      <c r="E80" s="64"/>
      <c r="F80" s="261"/>
      <c r="G80" s="474"/>
      <c r="H80" s="250"/>
      <c r="I80" s="460"/>
      <c r="J80" s="250"/>
      <c r="K80" s="460"/>
      <c r="L80" s="441"/>
      <c r="M80" s="441"/>
    </row>
    <row r="81" spans="1:13" x14ac:dyDescent="0.25">
      <c r="A81" s="70" t="s">
        <v>165</v>
      </c>
      <c r="B81" s="63" t="s">
        <v>166</v>
      </c>
      <c r="C81" s="71" t="s">
        <v>38</v>
      </c>
      <c r="D81" s="79"/>
      <c r="E81" s="64"/>
      <c r="F81" s="261"/>
      <c r="G81" s="474"/>
      <c r="H81" s="250"/>
      <c r="I81" s="460"/>
      <c r="J81" s="250"/>
      <c r="K81" s="460"/>
      <c r="L81" s="441"/>
      <c r="M81" s="441"/>
    </row>
    <row r="82" spans="1:13" x14ac:dyDescent="0.25">
      <c r="A82" s="70"/>
      <c r="B82" s="63" t="s">
        <v>167</v>
      </c>
      <c r="C82" s="71" t="s">
        <v>38</v>
      </c>
      <c r="D82" s="79">
        <v>17086</v>
      </c>
      <c r="E82" s="249">
        <f>'[1]Тепло 1 кв.'!F81+'[1]Тепло 2 кв. '!F81+'[1]Тепло 3 кв.  '!F81+'[1]Тепло 4 кв.  '!F81</f>
        <v>1141731</v>
      </c>
      <c r="F82" s="261">
        <f>'[1]Тепло 1 кв.'!G81+'[1]Тепло 2 кв. '!G81+'[1]Тепло 3 кв.  '!G81+'[1]Тепло 4 кв.  '!G81</f>
        <v>110973.96870000001</v>
      </c>
      <c r="G82" s="474">
        <f>F82-D82</f>
        <v>93887.968700000012</v>
      </c>
      <c r="H82" s="250">
        <f>ROUND(F82/D82*100,1)-100</f>
        <v>549.5</v>
      </c>
      <c r="I82" s="460">
        <f>D82*5/100</f>
        <v>854.3</v>
      </c>
      <c r="J82" s="250">
        <f>G82-I82</f>
        <v>93033.668700000009</v>
      </c>
      <c r="K82" s="460"/>
      <c r="L82" s="243">
        <f>I82+J82-K82</f>
        <v>93887.968700000012</v>
      </c>
      <c r="M82" s="441" t="s">
        <v>394</v>
      </c>
    </row>
    <row r="83" spans="1:13" x14ac:dyDescent="0.25">
      <c r="A83" s="70" t="s">
        <v>169</v>
      </c>
      <c r="B83" s="63" t="s">
        <v>17</v>
      </c>
      <c r="C83" s="71" t="s">
        <v>38</v>
      </c>
      <c r="D83" s="79">
        <v>2563</v>
      </c>
      <c r="E83" s="249">
        <f>'[1]Тепло 1 кв.'!F82+'[1]Тепло 2 кв. '!F82+'[1]Тепло 3 кв.  '!F82+'[1]Тепло 4 кв.  '!F82</f>
        <v>141068</v>
      </c>
      <c r="F83" s="261">
        <f>'[1]Тепло 1 кв.'!G82+'[1]Тепло 2 кв. '!G82+'[1]Тепло 3 кв.  '!G82+'[1]Тепло 4 кв.  '!G82</f>
        <v>15797.745500000001</v>
      </c>
      <c r="G83" s="474">
        <f>F83-D83</f>
        <v>13234.745500000001</v>
      </c>
      <c r="H83" s="250">
        <f>ROUND(F83/D83*100,1)-100</f>
        <v>516.4</v>
      </c>
      <c r="I83" s="460">
        <f>D83*5/100</f>
        <v>128.15</v>
      </c>
      <c r="J83" s="250">
        <f>G83-I83</f>
        <v>13106.595500000001</v>
      </c>
      <c r="K83" s="460"/>
      <c r="L83" s="243">
        <f>I83+J83-K83</f>
        <v>13234.745500000001</v>
      </c>
      <c r="M83" s="441" t="s">
        <v>18</v>
      </c>
    </row>
    <row r="84" spans="1:13" hidden="1" x14ac:dyDescent="0.25">
      <c r="A84" s="70" t="s">
        <v>170</v>
      </c>
      <c r="B84" s="63" t="s">
        <v>171</v>
      </c>
      <c r="C84" s="71" t="s">
        <v>38</v>
      </c>
      <c r="D84" s="79"/>
      <c r="E84" s="249">
        <f>'[1]Тепло 1 кв.'!F83+'[1]Тепло 2 кв. '!F83+'[1]Тепло 3 кв.  '!F83+'[1]Тепло 4 кв.  '!F83</f>
        <v>0</v>
      </c>
      <c r="F84" s="261">
        <f>'[1]Тепло 1 кв.'!G83+'[1]Тепло 2 кв. '!G83+'[1]Тепло 3 кв.  '!G83+'[1]Тепло 4 кв.  '!G83</f>
        <v>0</v>
      </c>
      <c r="G84" s="474">
        <f>F84-D84</f>
        <v>0</v>
      </c>
      <c r="H84" s="250"/>
      <c r="I84" s="460"/>
      <c r="J84" s="250">
        <f>G84-I84</f>
        <v>0</v>
      </c>
      <c r="K84" s="460"/>
      <c r="L84" s="243">
        <f>I84+J84-K84</f>
        <v>0</v>
      </c>
      <c r="M84" s="441"/>
    </row>
    <row r="85" spans="1:13" x14ac:dyDescent="0.25">
      <c r="A85" s="70" t="s">
        <v>172</v>
      </c>
      <c r="B85" s="63" t="s">
        <v>173</v>
      </c>
      <c r="C85" s="71" t="s">
        <v>38</v>
      </c>
      <c r="D85" s="79"/>
      <c r="E85" s="249">
        <f>'[1]Тепло 1 кв.'!F84+'[1]Тепло 2 кв. '!F84+'[1]Тепло 3 кв.  '!F84+'[1]Тепло 4 кв.  '!F84</f>
        <v>98106</v>
      </c>
      <c r="F85" s="261">
        <f>'[1]Тепло 1 кв.'!G84+'[1]Тепло 2 кв. '!G84+'[1]Тепло 3 кв.  '!G84+'[1]Тепло 4 кв.  '!G84</f>
        <v>6824.3732</v>
      </c>
      <c r="G85" s="474">
        <f>F85-D85</f>
        <v>6824.3732</v>
      </c>
      <c r="H85" s="250">
        <v>100</v>
      </c>
      <c r="I85" s="460"/>
      <c r="J85" s="250">
        <f>G85-I85</f>
        <v>6824.3732</v>
      </c>
      <c r="K85" s="460"/>
      <c r="L85" s="243">
        <f>I85+J85-K85</f>
        <v>6824.3732</v>
      </c>
      <c r="M85" s="441" t="s">
        <v>48</v>
      </c>
    </row>
    <row r="86" spans="1:13" hidden="1" x14ac:dyDescent="0.25">
      <c r="A86" s="70" t="s">
        <v>175</v>
      </c>
      <c r="B86" s="63" t="s">
        <v>176</v>
      </c>
      <c r="C86" s="71" t="s">
        <v>38</v>
      </c>
      <c r="D86" s="79"/>
      <c r="E86" s="249">
        <f>'[1]Тепло 1 кв.'!F85+'[1]Тепло 2 кв. '!F85+'[1]Тепло 3 кв.  '!F85+'[1]Тепло 4 кв.  '!F85</f>
        <v>0</v>
      </c>
      <c r="F86" s="261">
        <f>'[1]Тепло 1 кв.'!G85+'[1]Тепло 2 кв. '!G85+'[1]Тепло 3 кв.  '!G85+'[1]Тепло 4 кв.  '!G85</f>
        <v>0</v>
      </c>
      <c r="G86" s="474"/>
      <c r="H86" s="250"/>
      <c r="I86" s="460"/>
      <c r="J86" s="250"/>
      <c r="K86" s="460"/>
      <c r="L86" s="441"/>
      <c r="M86" s="441"/>
    </row>
    <row r="87" spans="1:13" hidden="1" x14ac:dyDescent="0.25">
      <c r="A87" s="70"/>
      <c r="B87" s="63" t="s">
        <v>177</v>
      </c>
      <c r="C87" s="71" t="s">
        <v>38</v>
      </c>
      <c r="D87" s="79"/>
      <c r="E87" s="249">
        <f>'[1]Тепло 1 кв.'!F86+'[1]Тепло 2 кв. '!F86+'[1]Тепло 3 кв.  '!F86+'[1]Тепло 4 кв.  '!F86</f>
        <v>0</v>
      </c>
      <c r="F87" s="261">
        <f>'[1]Тепло 1 кв.'!G86+'[1]Тепло 2 кв. '!G86+'[1]Тепло 3 кв.  '!G86+'[1]Тепло 4 кв.  '!G86</f>
        <v>0</v>
      </c>
      <c r="G87" s="474"/>
      <c r="H87" s="250"/>
      <c r="I87" s="460"/>
      <c r="J87" s="250"/>
      <c r="K87" s="460"/>
      <c r="L87" s="441"/>
      <c r="M87" s="441"/>
    </row>
    <row r="88" spans="1:13" hidden="1" x14ac:dyDescent="0.25">
      <c r="A88" s="70"/>
      <c r="B88" s="63" t="s">
        <v>178</v>
      </c>
      <c r="C88" s="71" t="s">
        <v>38</v>
      </c>
      <c r="D88" s="79"/>
      <c r="E88" s="249">
        <f>'[1]Тепло 1 кв.'!F87+'[1]Тепло 2 кв. '!F87+'[1]Тепло 3 кв.  '!F87+'[1]Тепло 4 кв.  '!F87</f>
        <v>0</v>
      </c>
      <c r="F88" s="261">
        <f>'[1]Тепло 1 кв.'!G87+'[1]Тепло 2 кв. '!G87+'[1]Тепло 3 кв.  '!G87+'[1]Тепло 4 кв.  '!G87</f>
        <v>0</v>
      </c>
      <c r="G88" s="474"/>
      <c r="H88" s="250"/>
      <c r="I88" s="460"/>
      <c r="J88" s="250"/>
      <c r="K88" s="460"/>
      <c r="L88" s="441"/>
      <c r="M88" s="441"/>
    </row>
    <row r="89" spans="1:13" hidden="1" x14ac:dyDescent="0.25">
      <c r="A89" s="70" t="s">
        <v>179</v>
      </c>
      <c r="B89" s="63" t="s">
        <v>29</v>
      </c>
      <c r="C89" s="71" t="s">
        <v>38</v>
      </c>
      <c r="D89" s="79"/>
      <c r="E89" s="249">
        <f>'[1]Тепло 1 кв.'!F88+'[1]Тепло 2 кв. '!F88+'[1]Тепло 3 кв.  '!F88+'[1]Тепло 4 кв.  '!F88</f>
        <v>0</v>
      </c>
      <c r="F89" s="261">
        <f>'[1]Тепло 1 кв.'!G88+'[1]Тепло 2 кв. '!G88+'[1]Тепло 3 кв.  '!G88+'[1]Тепло 4 кв.  '!G88</f>
        <v>0</v>
      </c>
      <c r="G89" s="474">
        <f>F89-D89</f>
        <v>0</v>
      </c>
      <c r="H89" s="250">
        <v>0</v>
      </c>
      <c r="I89" s="460"/>
      <c r="J89" s="250">
        <f>G89-I89</f>
        <v>0</v>
      </c>
      <c r="K89" s="460"/>
      <c r="L89" s="243">
        <f>I89+J89-K89</f>
        <v>0</v>
      </c>
      <c r="M89" s="441"/>
    </row>
    <row r="90" spans="1:13" hidden="1" x14ac:dyDescent="0.25">
      <c r="A90" s="70" t="s">
        <v>175</v>
      </c>
      <c r="B90" s="63" t="s">
        <v>182</v>
      </c>
      <c r="C90" s="71" t="s">
        <v>38</v>
      </c>
      <c r="D90" s="79"/>
      <c r="E90" s="249">
        <f>'[1]Тепло 1 кв.'!F89+'[1]Тепло 2 кв. '!F89+'[1]Тепло 3 кв.  '!F89+'[1]Тепло 4 кв.  '!F89</f>
        <v>0</v>
      </c>
      <c r="F90" s="261">
        <f>'[1]Тепло 1 кв.'!G89+'[1]Тепло 2 кв. '!G89+'[1]Тепло 3 кв.  '!G89+'[1]Тепло 4 кв.  '!G89</f>
        <v>0</v>
      </c>
      <c r="G90" s="474">
        <f>F90-D90</f>
        <v>0</v>
      </c>
      <c r="H90" s="250"/>
      <c r="I90" s="460"/>
      <c r="J90" s="250">
        <f>G90-I90</f>
        <v>0</v>
      </c>
      <c r="K90" s="460"/>
      <c r="L90" s="243">
        <f>I90+J90-K90</f>
        <v>0</v>
      </c>
      <c r="M90" s="441"/>
    </row>
    <row r="91" spans="1:13" hidden="1" x14ac:dyDescent="0.25">
      <c r="A91" s="70" t="s">
        <v>179</v>
      </c>
      <c r="B91" s="63" t="s">
        <v>23</v>
      </c>
      <c r="C91" s="71" t="s">
        <v>38</v>
      </c>
      <c r="D91" s="79"/>
      <c r="E91" s="249">
        <f>'[1]Тепло 1 кв.'!F90+'[1]Тепло 2 кв. '!F90+'[1]Тепло 3 кв.  '!F90+'[1]Тепло 4 кв.  '!F90</f>
        <v>0</v>
      </c>
      <c r="F91" s="261">
        <f>'[1]Тепло 1 кв.'!G90+'[1]Тепло 2 кв. '!G90+'[1]Тепло 3 кв.  '!G90+'[1]Тепло 4 кв.  '!G90</f>
        <v>0</v>
      </c>
      <c r="G91" s="474">
        <f>F91-D91</f>
        <v>0</v>
      </c>
      <c r="H91" s="250"/>
      <c r="I91" s="460"/>
      <c r="J91" s="250">
        <f>G91-I91</f>
        <v>0</v>
      </c>
      <c r="K91" s="460"/>
      <c r="L91" s="263">
        <f>I91+J91-K91</f>
        <v>0</v>
      </c>
      <c r="M91" s="441"/>
    </row>
    <row r="92" spans="1:13" x14ac:dyDescent="0.25">
      <c r="A92" s="70" t="s">
        <v>181</v>
      </c>
      <c r="B92" s="63" t="s">
        <v>312</v>
      </c>
      <c r="C92" s="71" t="s">
        <v>38</v>
      </c>
      <c r="D92" s="79"/>
      <c r="E92" s="249">
        <f>'[1]Тепло 1 кв.'!F91+'[1]Тепло 2 кв. '!F91+'[1]Тепло 3 кв.  '!F91+'[1]Тепло 4 кв.  '!F91</f>
        <v>56786</v>
      </c>
      <c r="F92" s="261">
        <f>'[1]Тепло 1 кв.'!G91+'[1]Тепло 2 кв. '!G91+'[1]Тепло 3 кв.  '!G91+'[1]Тепло 4 кв.  '!G91</f>
        <v>5567.2095000000008</v>
      </c>
      <c r="G92" s="474">
        <f>F92-D92</f>
        <v>5567.2095000000008</v>
      </c>
      <c r="H92" s="250">
        <v>100</v>
      </c>
      <c r="I92" s="460"/>
      <c r="J92" s="250">
        <f>G92-I92</f>
        <v>5567.2095000000008</v>
      </c>
      <c r="K92" s="460"/>
      <c r="L92" s="263">
        <f>I92+J92-K92</f>
        <v>5567.2095000000008</v>
      </c>
      <c r="M92" s="441" t="s">
        <v>387</v>
      </c>
    </row>
    <row r="93" spans="1:13" hidden="1" x14ac:dyDescent="0.25">
      <c r="A93" s="70" t="s">
        <v>189</v>
      </c>
      <c r="B93" s="63" t="s">
        <v>190</v>
      </c>
      <c r="C93" s="71" t="s">
        <v>38</v>
      </c>
      <c r="D93" s="79"/>
      <c r="E93" s="249">
        <f>'[1]Тепло 1 кв.'!F92+'[1]Тепло 2 кв. '!F92+'[1]Тепло 3 кв.  '!F92+'[1]Тепло 4 кв.  '!F92</f>
        <v>0</v>
      </c>
      <c r="F93" s="261">
        <f>'[1]Тепло 1 кв.'!G92+'[1]Тепло 2 кв. '!G92+'[1]Тепло 3 кв.  '!G92+'[1]Тепло 4 кв.  '!G92</f>
        <v>0</v>
      </c>
      <c r="G93" s="474"/>
      <c r="H93" s="250"/>
      <c r="I93" s="460"/>
      <c r="J93" s="250"/>
      <c r="K93" s="460"/>
      <c r="L93" s="441"/>
      <c r="M93" s="441"/>
    </row>
    <row r="94" spans="1:13" hidden="1" x14ac:dyDescent="0.25">
      <c r="A94" s="70" t="s">
        <v>191</v>
      </c>
      <c r="B94" s="63" t="s">
        <v>192</v>
      </c>
      <c r="C94" s="71" t="s">
        <v>38</v>
      </c>
      <c r="D94" s="79"/>
      <c r="E94" s="249">
        <f>'[1]Тепло 1 кв.'!F93+'[1]Тепло 2 кв. '!F93+'[1]Тепло 3 кв.  '!F93+'[1]Тепло 4 кв.  '!F93</f>
        <v>0</v>
      </c>
      <c r="F94" s="261">
        <f>'[1]Тепло 1 кв.'!G93+'[1]Тепло 2 кв. '!G93+'[1]Тепло 3 кв.  '!G93+'[1]Тепло 4 кв.  '!G93</f>
        <v>0</v>
      </c>
      <c r="G94" s="474"/>
      <c r="H94" s="250"/>
      <c r="I94" s="460"/>
      <c r="J94" s="250"/>
      <c r="K94" s="460"/>
      <c r="L94" s="441"/>
      <c r="M94" s="441"/>
    </row>
    <row r="95" spans="1:13" hidden="1" x14ac:dyDescent="0.25">
      <c r="A95" s="70"/>
      <c r="B95" s="63" t="s">
        <v>193</v>
      </c>
      <c r="C95" s="71" t="s">
        <v>38</v>
      </c>
      <c r="D95" s="79"/>
      <c r="E95" s="249">
        <f>'[1]Тепло 1 кв.'!F94+'[1]Тепло 2 кв. '!F94+'[1]Тепло 3 кв.  '!F94+'[1]Тепло 4 кв.  '!F94</f>
        <v>0</v>
      </c>
      <c r="F95" s="261">
        <f>'[1]Тепло 1 кв.'!G94+'[1]Тепло 2 кв. '!G94+'[1]Тепло 3 кв.  '!G94+'[1]Тепло 4 кв.  '!G94</f>
        <v>0</v>
      </c>
      <c r="G95" s="474"/>
      <c r="H95" s="250"/>
      <c r="I95" s="460"/>
      <c r="J95" s="250"/>
      <c r="K95" s="460"/>
      <c r="L95" s="441"/>
      <c r="M95" s="441"/>
    </row>
    <row r="96" spans="1:13" hidden="1" x14ac:dyDescent="0.25">
      <c r="A96" s="70" t="s">
        <v>184</v>
      </c>
      <c r="B96" s="63" t="s">
        <v>30</v>
      </c>
      <c r="C96" s="71" t="s">
        <v>38</v>
      </c>
      <c r="D96" s="79"/>
      <c r="E96" s="249">
        <f>'[1]Тепло 1 кв.'!F95+'[1]Тепло 2 кв. '!F95+'[1]Тепло 3 кв.  '!F95+'[1]Тепло 4 кв.  '!F95</f>
        <v>0</v>
      </c>
      <c r="F96" s="261">
        <f>'[1]Тепло 1 кв.'!G95+'[1]Тепло 2 кв. '!G95+'[1]Тепло 3 кв.  '!G95+'[1]Тепло 4 кв.  '!G95</f>
        <v>0</v>
      </c>
      <c r="G96" s="474">
        <f>F96-D96</f>
        <v>0</v>
      </c>
      <c r="H96" s="250"/>
      <c r="I96" s="460"/>
      <c r="J96" s="250">
        <f t="shared" ref="J96:J134" si="9">G96-I96</f>
        <v>0</v>
      </c>
      <c r="K96" s="460"/>
      <c r="L96" s="263">
        <f t="shared" ref="L96:L134" si="10">I96+J96-K96</f>
        <v>0</v>
      </c>
      <c r="M96" s="441"/>
    </row>
    <row r="97" spans="1:13" x14ac:dyDescent="0.25">
      <c r="A97" s="70" t="s">
        <v>186</v>
      </c>
      <c r="B97" s="97" t="s">
        <v>196</v>
      </c>
      <c r="C97" s="71" t="s">
        <v>38</v>
      </c>
      <c r="D97" s="211">
        <f t="shared" ref="D97:K97" si="11">SUM(D98:D134)</f>
        <v>0</v>
      </c>
      <c r="E97" s="99">
        <f t="shared" si="11"/>
        <v>2036040.9980000001</v>
      </c>
      <c r="F97" s="100">
        <f t="shared" si="11"/>
        <v>184374.29359999998</v>
      </c>
      <c r="G97" s="495">
        <f t="shared" si="11"/>
        <v>184374.29359999998</v>
      </c>
      <c r="H97" s="250"/>
      <c r="I97" s="495">
        <f t="shared" si="11"/>
        <v>0</v>
      </c>
      <c r="J97" s="496">
        <f t="shared" si="11"/>
        <v>184374.29359999998</v>
      </c>
      <c r="K97" s="495">
        <f t="shared" si="11"/>
        <v>0</v>
      </c>
      <c r="L97" s="263">
        <f t="shared" si="10"/>
        <v>184374.29359999998</v>
      </c>
      <c r="M97" s="441"/>
    </row>
    <row r="98" spans="1:13" hidden="1" x14ac:dyDescent="0.25">
      <c r="A98" s="70"/>
      <c r="B98" s="70" t="s">
        <v>395</v>
      </c>
      <c r="C98" s="71" t="s">
        <v>38</v>
      </c>
      <c r="D98" s="79"/>
      <c r="E98" s="249">
        <f>'[1]Тепло 1 кв.'!F97+'[1]Тепло 2 кв. '!F97+'[1]Тепло 3 кв.  '!F97+'[1]Тепло 4 кв.  '!F97</f>
        <v>0</v>
      </c>
      <c r="F98" s="261">
        <f>'[1]Тепло 1 кв.'!G97+'[1]Тепло 2 кв. '!G97+'[1]Тепло 3 кв.  '!G97+'[1]Тепло 4 кв.  '!G97</f>
        <v>0</v>
      </c>
      <c r="G98" s="474">
        <f t="shared" ref="G98:G134" si="12">F98-D98</f>
        <v>0</v>
      </c>
      <c r="H98" s="250"/>
      <c r="I98" s="460"/>
      <c r="J98" s="250">
        <f t="shared" si="9"/>
        <v>0</v>
      </c>
      <c r="K98" s="460"/>
      <c r="L98" s="263">
        <f t="shared" si="10"/>
        <v>0</v>
      </c>
      <c r="M98" s="441"/>
    </row>
    <row r="99" spans="1:13" hidden="1" x14ac:dyDescent="0.25">
      <c r="A99" s="70"/>
      <c r="B99" s="63" t="s">
        <v>198</v>
      </c>
      <c r="C99" s="71" t="s">
        <v>38</v>
      </c>
      <c r="D99" s="79"/>
      <c r="E99" s="249">
        <f>'[1]Тепло 1 кв.'!F98+'[1]Тепло 2 кв. '!F98+'[1]Тепло 3 кв.  '!F98+'[1]Тепло 4 кв.  '!F98</f>
        <v>0</v>
      </c>
      <c r="F99" s="261">
        <f>'[1]Тепло 1 кв.'!G98+'[1]Тепло 2 кв. '!G98+'[1]Тепло 3 кв.  '!G98+'[1]Тепло 4 кв.  '!G98</f>
        <v>0</v>
      </c>
      <c r="G99" s="474">
        <f t="shared" si="12"/>
        <v>0</v>
      </c>
      <c r="H99" s="250"/>
      <c r="I99" s="460"/>
      <c r="J99" s="250">
        <f t="shared" si="9"/>
        <v>0</v>
      </c>
      <c r="K99" s="460"/>
      <c r="L99" s="263">
        <f t="shared" si="10"/>
        <v>0</v>
      </c>
      <c r="M99" s="441"/>
    </row>
    <row r="100" spans="1:13" hidden="1" x14ac:dyDescent="0.25">
      <c r="A100" s="70"/>
      <c r="B100" s="70" t="s">
        <v>316</v>
      </c>
      <c r="C100" s="71" t="s">
        <v>38</v>
      </c>
      <c r="D100" s="79"/>
      <c r="E100" s="249">
        <f>'[1]Тепло 1 кв.'!F99+'[1]Тепло 2 кв. '!F99+'[1]Тепло 3 кв.  '!F99+'[1]Тепло 4 кв.  '!F99</f>
        <v>0</v>
      </c>
      <c r="F100" s="261">
        <f>'[1]Тепло 1 кв.'!G99+'[1]Тепло 2 кв. '!G99+'[1]Тепло 3 кв.  '!G99+'[1]Тепло 4 кв.  '!G99</f>
        <v>0</v>
      </c>
      <c r="G100" s="474">
        <f t="shared" si="12"/>
        <v>0</v>
      </c>
      <c r="H100" s="250"/>
      <c r="I100" s="460"/>
      <c r="J100" s="250">
        <f t="shared" si="9"/>
        <v>0</v>
      </c>
      <c r="K100" s="460"/>
      <c r="L100" s="263">
        <f t="shared" si="10"/>
        <v>0</v>
      </c>
      <c r="M100" s="441"/>
    </row>
    <row r="101" spans="1:13" hidden="1" x14ac:dyDescent="0.25">
      <c r="A101" s="70"/>
      <c r="B101" s="63" t="s">
        <v>199</v>
      </c>
      <c r="C101" s="71" t="s">
        <v>38</v>
      </c>
      <c r="D101" s="79"/>
      <c r="E101" s="249">
        <f>'[1]Тепло 1 кв.'!F100+'[1]Тепло 2 кв. '!F100+'[1]Тепло 3 кв.  '!F100+'[1]Тепло 4 кв.  '!F100</f>
        <v>0</v>
      </c>
      <c r="F101" s="261">
        <f>'[1]Тепло 1 кв.'!G100+'[1]Тепло 2 кв. '!G100+'[1]Тепло 3 кв.  '!G100+'[1]Тепло 4 кв.  '!G100</f>
        <v>0</v>
      </c>
      <c r="G101" s="474">
        <f t="shared" si="12"/>
        <v>0</v>
      </c>
      <c r="H101" s="250"/>
      <c r="I101" s="460"/>
      <c r="J101" s="250">
        <f t="shared" si="9"/>
        <v>0</v>
      </c>
      <c r="K101" s="460"/>
      <c r="L101" s="263">
        <f t="shared" si="10"/>
        <v>0</v>
      </c>
      <c r="M101" s="441"/>
    </row>
    <row r="102" spans="1:13" hidden="1" x14ac:dyDescent="0.25">
      <c r="A102" s="70"/>
      <c r="B102" s="63" t="s">
        <v>369</v>
      </c>
      <c r="C102" s="71" t="s">
        <v>38</v>
      </c>
      <c r="D102" s="79"/>
      <c r="E102" s="249">
        <f>'[1]Тепло 1 кв.'!F101+'[1]Тепло 2 кв. '!F101+'[1]Тепло 3 кв.  '!F101+'[1]Тепло 4 кв.  '!F101</f>
        <v>0</v>
      </c>
      <c r="F102" s="261">
        <f>'[1]Тепло 1 кв.'!G101+'[1]Тепло 2 кв. '!G101+'[1]Тепло 3 кв.  '!G101+'[1]Тепло 4 кв.  '!G101</f>
        <v>0</v>
      </c>
      <c r="G102" s="474">
        <f t="shared" si="12"/>
        <v>0</v>
      </c>
      <c r="H102" s="250"/>
      <c r="I102" s="460"/>
      <c r="J102" s="250">
        <f t="shared" si="9"/>
        <v>0</v>
      </c>
      <c r="K102" s="460"/>
      <c r="L102" s="263">
        <f t="shared" si="10"/>
        <v>0</v>
      </c>
      <c r="M102" s="441"/>
    </row>
    <row r="103" spans="1:13" hidden="1" x14ac:dyDescent="0.25">
      <c r="A103" s="70"/>
      <c r="B103" s="63" t="s">
        <v>201</v>
      </c>
      <c r="C103" s="71" t="s">
        <v>38</v>
      </c>
      <c r="D103" s="79"/>
      <c r="E103" s="249">
        <f>'[1]Тепло 1 кв.'!F102+'[1]Тепло 2 кв. '!F102+'[1]Тепло 3 кв.  '!F102+'[1]Тепло 4 кв.  '!F102</f>
        <v>0</v>
      </c>
      <c r="F103" s="261">
        <f>'[1]Тепло 1 кв.'!G102+'[1]Тепло 2 кв. '!G102+'[1]Тепло 3 кв.  '!G102+'[1]Тепло 4 кв.  '!G102</f>
        <v>0</v>
      </c>
      <c r="G103" s="474">
        <f t="shared" si="12"/>
        <v>0</v>
      </c>
      <c r="H103" s="250"/>
      <c r="I103" s="460"/>
      <c r="J103" s="250">
        <f t="shared" si="9"/>
        <v>0</v>
      </c>
      <c r="K103" s="460"/>
      <c r="L103" s="263">
        <f t="shared" si="10"/>
        <v>0</v>
      </c>
      <c r="M103" s="441"/>
    </row>
    <row r="104" spans="1:13" x14ac:dyDescent="0.25">
      <c r="A104" s="70"/>
      <c r="B104" s="63" t="s">
        <v>145</v>
      </c>
      <c r="C104" s="71" t="s">
        <v>38</v>
      </c>
      <c r="D104" s="79"/>
      <c r="E104" s="249">
        <f>'[1]Тепло 1 кв.'!F103+'[1]Тепло 2 кв. '!F103+'[1]Тепло 3 кв.  '!F103+'[1]Тепло 4 кв.  '!F103</f>
        <v>534</v>
      </c>
      <c r="F104" s="261">
        <f>'[1]Тепло 1 кв.'!G103+'[1]Тепло 2 кв. '!G103+'[1]Тепло 3 кв.  '!G103+'[1]Тепло 4 кв.  '!G103</f>
        <v>48.270600000000002</v>
      </c>
      <c r="G104" s="474">
        <f t="shared" si="12"/>
        <v>48.270600000000002</v>
      </c>
      <c r="H104" s="250"/>
      <c r="I104" s="460"/>
      <c r="J104" s="250">
        <f t="shared" si="9"/>
        <v>48.270600000000002</v>
      </c>
      <c r="K104" s="460"/>
      <c r="L104" s="263">
        <f t="shared" si="10"/>
        <v>48.270600000000002</v>
      </c>
      <c r="M104" s="441" t="s">
        <v>387</v>
      </c>
    </row>
    <row r="105" spans="1:13" hidden="1" x14ac:dyDescent="0.25">
      <c r="A105" s="70"/>
      <c r="B105" s="63" t="s">
        <v>317</v>
      </c>
      <c r="C105" s="71" t="s">
        <v>38</v>
      </c>
      <c r="D105" s="79"/>
      <c r="E105" s="249">
        <f>'[1]Тепло 1 кв.'!F104+'[1]Тепло 2 кв. '!F104+'[1]Тепло 3 кв.  '!F104+'[1]Тепло 4 кв.  '!F104</f>
        <v>0</v>
      </c>
      <c r="F105" s="261">
        <f>'[1]Тепло 1 кв.'!G104+'[1]Тепло 2 кв. '!G104+'[1]Тепло 3 кв.  '!G104+'[1]Тепло 4 кв.  '!G104</f>
        <v>0</v>
      </c>
      <c r="G105" s="474">
        <f t="shared" si="12"/>
        <v>0</v>
      </c>
      <c r="H105" s="250"/>
      <c r="I105" s="460"/>
      <c r="J105" s="250">
        <f t="shared" si="9"/>
        <v>0</v>
      </c>
      <c r="K105" s="460"/>
      <c r="L105" s="263">
        <f t="shared" si="10"/>
        <v>0</v>
      </c>
      <c r="M105" s="441"/>
    </row>
    <row r="106" spans="1:13" hidden="1" x14ac:dyDescent="0.25">
      <c r="A106" s="70"/>
      <c r="B106" s="63" t="s">
        <v>203</v>
      </c>
      <c r="C106" s="71" t="s">
        <v>38</v>
      </c>
      <c r="D106" s="79"/>
      <c r="E106" s="249">
        <f>'[1]Тепло 1 кв.'!F105+'[1]Тепло 2 кв. '!F105+'[1]Тепло 3 кв.  '!F105+'[1]Тепло 4 кв.  '!F105</f>
        <v>0</v>
      </c>
      <c r="F106" s="261">
        <f>'[1]Тепло 1 кв.'!G105+'[1]Тепло 2 кв. '!G105+'[1]Тепло 3 кв.  '!G105+'[1]Тепло 4 кв.  '!G105</f>
        <v>0</v>
      </c>
      <c r="G106" s="474">
        <f t="shared" si="12"/>
        <v>0</v>
      </c>
      <c r="H106" s="250"/>
      <c r="I106" s="460"/>
      <c r="J106" s="250">
        <f t="shared" si="9"/>
        <v>0</v>
      </c>
      <c r="K106" s="460"/>
      <c r="L106" s="263">
        <f t="shared" si="10"/>
        <v>0</v>
      </c>
      <c r="M106" s="441"/>
    </row>
    <row r="107" spans="1:13" x14ac:dyDescent="0.25">
      <c r="A107" s="70"/>
      <c r="B107" s="63" t="s">
        <v>204</v>
      </c>
      <c r="C107" s="71" t="s">
        <v>38</v>
      </c>
      <c r="D107" s="79"/>
      <c r="E107" s="249">
        <f>'[1]Тепло 1 кв.'!F106+'[1]Тепло 2 кв. '!F106+'[1]Тепло 3 кв.  '!F106+'[1]Тепло 4 кв.  '!F106</f>
        <v>122129</v>
      </c>
      <c r="F107" s="261">
        <f>'[1]Тепло 1 кв.'!G106+'[1]Тепло 2 кв. '!G106+'[1]Тепло 3 кв.  '!G106+'[1]Тепло 4 кв.  '!G106</f>
        <v>11615.710299999999</v>
      </c>
      <c r="G107" s="474">
        <f t="shared" si="12"/>
        <v>11615.710299999999</v>
      </c>
      <c r="H107" s="250">
        <v>100</v>
      </c>
      <c r="I107" s="460"/>
      <c r="J107" s="250">
        <f t="shared" si="9"/>
        <v>11615.710299999999</v>
      </c>
      <c r="K107" s="460"/>
      <c r="L107" s="263">
        <f t="shared" si="10"/>
        <v>11615.710299999999</v>
      </c>
      <c r="M107" s="441" t="s">
        <v>387</v>
      </c>
    </row>
    <row r="108" spans="1:13" hidden="1" x14ac:dyDescent="0.25">
      <c r="A108" s="70"/>
      <c r="B108" s="63" t="s">
        <v>153</v>
      </c>
      <c r="C108" s="71" t="s">
        <v>38</v>
      </c>
      <c r="D108" s="79"/>
      <c r="E108" s="249">
        <f>'[1]Тепло 1 кв.'!F107+'[1]Тепло 2 кв. '!F107+'[1]Тепло 3 кв.  '!F107+'[1]Тепло 4 кв.  '!F107</f>
        <v>0</v>
      </c>
      <c r="F108" s="261">
        <f>'[1]Тепло 1 кв.'!G107+'[1]Тепло 2 кв. '!G107+'[1]Тепло 3 кв.  '!G107+'[1]Тепло 4 кв.  '!G107</f>
        <v>0</v>
      </c>
      <c r="G108" s="474">
        <f t="shared" si="12"/>
        <v>0</v>
      </c>
      <c r="H108" s="250"/>
      <c r="I108" s="460"/>
      <c r="J108" s="250">
        <f t="shared" si="9"/>
        <v>0</v>
      </c>
      <c r="K108" s="460"/>
      <c r="L108" s="263">
        <f t="shared" si="10"/>
        <v>0</v>
      </c>
      <c r="M108" s="441"/>
    </row>
    <row r="109" spans="1:13" x14ac:dyDescent="0.25">
      <c r="A109" s="70"/>
      <c r="B109" s="63" t="s">
        <v>157</v>
      </c>
      <c r="C109" s="71" t="s">
        <v>38</v>
      </c>
      <c r="D109" s="79"/>
      <c r="E109" s="249">
        <f>'[1]Тепло 1 кв.'!F108+'[1]Тепло 2 кв. '!F108+'[1]Тепло 3 кв.  '!F108+'[1]Тепло 4 кв.  '!F108</f>
        <v>2043</v>
      </c>
      <c r="F109" s="261">
        <f>'[1]Тепло 1 кв.'!G108+'[1]Тепло 2 кв. '!G108+'[1]Тепло 3 кв.  '!G108+'[1]Тепло 4 кв.  '!G108</f>
        <v>81.4084</v>
      </c>
      <c r="G109" s="474">
        <f t="shared" si="12"/>
        <v>81.4084</v>
      </c>
      <c r="H109" s="250">
        <v>100</v>
      </c>
      <c r="I109" s="460"/>
      <c r="J109" s="250">
        <f t="shared" si="9"/>
        <v>81.4084</v>
      </c>
      <c r="K109" s="460"/>
      <c r="L109" s="263">
        <f t="shared" si="10"/>
        <v>81.4084</v>
      </c>
      <c r="M109" s="441" t="s">
        <v>387</v>
      </c>
    </row>
    <row r="110" spans="1:13" hidden="1" x14ac:dyDescent="0.25">
      <c r="A110" s="70"/>
      <c r="B110" s="63" t="s">
        <v>15</v>
      </c>
      <c r="C110" s="71" t="s">
        <v>38</v>
      </c>
      <c r="D110" s="79"/>
      <c r="E110" s="249">
        <f>'[1]Тепло 1 кв.'!F109+'[1]Тепло 2 кв. '!F109+'[1]Тепло 3 кв.  '!F109+'[1]Тепло 4 кв.  '!F109</f>
        <v>25</v>
      </c>
      <c r="F110" s="261">
        <f>'[1]Тепло 1 кв.'!G109+'[1]Тепло 2 кв. '!G109+'[1]Тепло 3 кв.  '!G109+'[1]Тепло 4 кв.  '!G109</f>
        <v>0</v>
      </c>
      <c r="G110" s="474">
        <f t="shared" si="12"/>
        <v>0</v>
      </c>
      <c r="H110" s="250"/>
      <c r="I110" s="460"/>
      <c r="J110" s="250">
        <f t="shared" si="9"/>
        <v>0</v>
      </c>
      <c r="K110" s="460"/>
      <c r="L110" s="263">
        <f t="shared" si="10"/>
        <v>0</v>
      </c>
      <c r="M110" s="441"/>
    </row>
    <row r="111" spans="1:13" hidden="1" x14ac:dyDescent="0.25">
      <c r="A111" s="70"/>
      <c r="B111" s="63" t="s">
        <v>156</v>
      </c>
      <c r="C111" s="71" t="s">
        <v>38</v>
      </c>
      <c r="D111" s="79"/>
      <c r="E111" s="249">
        <f>'[1]Тепло 1 кв.'!F110+'[1]Тепло 2 кв. '!F110+'[1]Тепло 3 кв.  '!F110+'[1]Тепло 4 кв.  '!F110</f>
        <v>647</v>
      </c>
      <c r="F111" s="261">
        <f>'[1]Тепло 1 кв.'!G110+'[1]Тепло 2 кв. '!G110+'[1]Тепло 3 кв.  '!G110+'[1]Тепло 4 кв.  '!G110</f>
        <v>0</v>
      </c>
      <c r="G111" s="474">
        <f t="shared" si="12"/>
        <v>0</v>
      </c>
      <c r="H111" s="250"/>
      <c r="I111" s="460"/>
      <c r="J111" s="250">
        <f t="shared" si="9"/>
        <v>0</v>
      </c>
      <c r="K111" s="460"/>
      <c r="L111" s="263">
        <f t="shared" si="10"/>
        <v>0</v>
      </c>
      <c r="M111" s="441"/>
    </row>
    <row r="112" spans="1:13" hidden="1" x14ac:dyDescent="0.25">
      <c r="A112" s="70"/>
      <c r="B112" s="5" t="s">
        <v>208</v>
      </c>
      <c r="C112" s="71"/>
      <c r="D112" s="79"/>
      <c r="E112" s="249">
        <f>'[1]Тепло 1 кв.'!F111+'[1]Тепло 2 кв. '!F111+'[1]Тепло 3 кв.  '!F111+'[1]Тепло 4 кв.  '!F111</f>
        <v>0</v>
      </c>
      <c r="F112" s="261">
        <f>'[1]Тепло 1 кв.'!G111+'[1]Тепло 2 кв. '!G111+'[1]Тепло 3 кв.  '!G111+'[1]Тепло 4 кв.  '!G111</f>
        <v>0</v>
      </c>
      <c r="G112" s="474">
        <f t="shared" si="12"/>
        <v>0</v>
      </c>
      <c r="H112" s="250"/>
      <c r="I112" s="460"/>
      <c r="J112" s="250">
        <f t="shared" si="9"/>
        <v>0</v>
      </c>
      <c r="K112" s="460"/>
      <c r="L112" s="263">
        <f t="shared" si="10"/>
        <v>0</v>
      </c>
      <c r="M112" s="441"/>
    </row>
    <row r="113" spans="1:13" hidden="1" x14ac:dyDescent="0.25">
      <c r="A113" s="70"/>
      <c r="B113" s="63" t="s">
        <v>206</v>
      </c>
      <c r="C113" s="71" t="s">
        <v>38</v>
      </c>
      <c r="D113" s="79"/>
      <c r="E113" s="249">
        <f>'[1]Тепло 1 кв.'!F112+'[1]Тепло 2 кв. '!F112+'[1]Тепло 3 кв.  '!F112+'[1]Тепло 4 кв.  '!F112</f>
        <v>0</v>
      </c>
      <c r="F113" s="261">
        <f>'[1]Тепло 1 кв.'!G112+'[1]Тепло 2 кв. '!G112+'[1]Тепло 3 кв.  '!G112+'[1]Тепло 4 кв.  '!G112</f>
        <v>0</v>
      </c>
      <c r="G113" s="474">
        <f t="shared" si="12"/>
        <v>0</v>
      </c>
      <c r="H113" s="250"/>
      <c r="I113" s="460"/>
      <c r="J113" s="250">
        <f t="shared" si="9"/>
        <v>0</v>
      </c>
      <c r="K113" s="460"/>
      <c r="L113" s="263">
        <f t="shared" si="10"/>
        <v>0</v>
      </c>
      <c r="M113" s="441"/>
    </row>
    <row r="114" spans="1:13" hidden="1" x14ac:dyDescent="0.25">
      <c r="A114" s="70"/>
      <c r="B114" s="70" t="s">
        <v>322</v>
      </c>
      <c r="C114" s="71" t="s">
        <v>38</v>
      </c>
      <c r="D114" s="79"/>
      <c r="E114" s="249">
        <f>'[1]Тепло 1 кв.'!F113+'[1]Тепло 2 кв. '!F113+'[1]Тепло 3 кв.  '!F113+'[1]Тепло 4 кв.  '!F113</f>
        <v>0</v>
      </c>
      <c r="F114" s="261">
        <f>'[1]Тепло 1 кв.'!G113+'[1]Тепло 2 кв. '!G113+'[1]Тепло 3 кв.  '!G113+'[1]Тепло 4 кв.  '!G113</f>
        <v>0</v>
      </c>
      <c r="G114" s="474">
        <f t="shared" si="12"/>
        <v>0</v>
      </c>
      <c r="H114" s="250"/>
      <c r="I114" s="460"/>
      <c r="J114" s="250">
        <f t="shared" si="9"/>
        <v>0</v>
      </c>
      <c r="K114" s="460"/>
      <c r="L114" s="263">
        <f t="shared" si="10"/>
        <v>0</v>
      </c>
      <c r="M114" s="441"/>
    </row>
    <row r="115" spans="1:13" hidden="1" x14ac:dyDescent="0.25">
      <c r="A115" s="70"/>
      <c r="B115" s="63" t="s">
        <v>325</v>
      </c>
      <c r="C115" s="71" t="s">
        <v>38</v>
      </c>
      <c r="D115" s="79"/>
      <c r="E115" s="249">
        <f>'[1]Тепло 1 кв.'!F114+'[1]Тепло 2 кв. '!F114+'[1]Тепло 3 кв.  '!F114+'[1]Тепло 4 кв.  '!F114</f>
        <v>0</v>
      </c>
      <c r="F115" s="261">
        <f>'[1]Тепло 1 кв.'!G114+'[1]Тепло 2 кв. '!G114+'[1]Тепло 3 кв.  '!G114+'[1]Тепло 4 кв.  '!G114</f>
        <v>0</v>
      </c>
      <c r="G115" s="474">
        <f t="shared" si="12"/>
        <v>0</v>
      </c>
      <c r="H115" s="250"/>
      <c r="I115" s="460"/>
      <c r="J115" s="250">
        <f t="shared" si="9"/>
        <v>0</v>
      </c>
      <c r="K115" s="460"/>
      <c r="L115" s="263">
        <f t="shared" si="10"/>
        <v>0</v>
      </c>
      <c r="M115" s="441"/>
    </row>
    <row r="116" spans="1:13" hidden="1" x14ac:dyDescent="0.25">
      <c r="A116" s="70"/>
      <c r="B116" s="63" t="s">
        <v>149</v>
      </c>
      <c r="C116" s="71" t="s">
        <v>38</v>
      </c>
      <c r="D116" s="79"/>
      <c r="E116" s="249">
        <f>'[1]Тепло 1 кв.'!F115+'[1]Тепло 2 кв. '!F115+'[1]Тепло 3 кв.  '!F115+'[1]Тепло 4 кв.  '!F115</f>
        <v>0</v>
      </c>
      <c r="F116" s="261">
        <f>'[1]Тепло 1 кв.'!G115+'[1]Тепло 2 кв. '!G115+'[1]Тепло 3 кв.  '!G115+'[1]Тепло 4 кв.  '!G115</f>
        <v>0</v>
      </c>
      <c r="G116" s="474">
        <f t="shared" si="12"/>
        <v>0</v>
      </c>
      <c r="H116" s="250"/>
      <c r="I116" s="460"/>
      <c r="J116" s="250">
        <f t="shared" si="9"/>
        <v>0</v>
      </c>
      <c r="K116" s="460"/>
      <c r="L116" s="263">
        <f t="shared" si="10"/>
        <v>0</v>
      </c>
      <c r="M116" s="441"/>
    </row>
    <row r="117" spans="1:13" hidden="1" x14ac:dyDescent="0.25">
      <c r="A117" s="70"/>
      <c r="B117" s="70" t="s">
        <v>152</v>
      </c>
      <c r="C117" s="71" t="s">
        <v>38</v>
      </c>
      <c r="D117" s="79"/>
      <c r="E117" s="249">
        <f>'[1]Тепло 1 кв.'!F116+'[1]Тепло 2 кв. '!F116+'[1]Тепло 3 кв.  '!F116+'[1]Тепло 4 кв.  '!F116</f>
        <v>0</v>
      </c>
      <c r="F117" s="261">
        <f>'[1]Тепло 1 кв.'!G116+'[1]Тепло 2 кв. '!G116+'[1]Тепло 3 кв.  '!G116+'[1]Тепло 4 кв.  '!G116</f>
        <v>0</v>
      </c>
      <c r="G117" s="474">
        <f t="shared" si="12"/>
        <v>0</v>
      </c>
      <c r="H117" s="250"/>
      <c r="I117" s="460"/>
      <c r="J117" s="250">
        <f t="shared" si="9"/>
        <v>0</v>
      </c>
      <c r="K117" s="460"/>
      <c r="L117" s="263">
        <f t="shared" si="10"/>
        <v>0</v>
      </c>
      <c r="M117" s="441"/>
    </row>
    <row r="118" spans="1:13" hidden="1" x14ac:dyDescent="0.25">
      <c r="A118" s="70"/>
      <c r="B118" s="63" t="s">
        <v>320</v>
      </c>
      <c r="C118" s="71" t="s">
        <v>38</v>
      </c>
      <c r="D118" s="79"/>
      <c r="E118" s="249">
        <f>'[1]Тепло 1 кв.'!F117+'[1]Тепло 2 кв. '!F117+'[1]Тепло 3 кв.  '!F117+'[1]Тепло 4 кв.  '!F117</f>
        <v>-2E-3</v>
      </c>
      <c r="F118" s="261">
        <f>'[1]Тепло 1 кв.'!G117+'[1]Тепло 2 кв. '!G117+'[1]Тепло 3 кв.  '!G117+'[1]Тепло 4 кв.  '!G117</f>
        <v>0</v>
      </c>
      <c r="G118" s="474">
        <f t="shared" si="12"/>
        <v>0</v>
      </c>
      <c r="H118" s="250"/>
      <c r="I118" s="460"/>
      <c r="J118" s="250">
        <f t="shared" si="9"/>
        <v>0</v>
      </c>
      <c r="K118" s="460"/>
      <c r="L118" s="263">
        <f t="shared" si="10"/>
        <v>0</v>
      </c>
      <c r="M118" s="441"/>
    </row>
    <row r="119" spans="1:13" hidden="1" x14ac:dyDescent="0.25">
      <c r="A119" s="70"/>
      <c r="B119" s="70" t="s">
        <v>214</v>
      </c>
      <c r="C119" s="71" t="s">
        <v>38</v>
      </c>
      <c r="D119" s="79"/>
      <c r="E119" s="249">
        <f>'[1]Тепло 1 кв.'!F118+'[1]Тепло 2 кв. '!F118+'[1]Тепло 3 кв.  '!F118+'[1]Тепло 4 кв.  '!F118</f>
        <v>0</v>
      </c>
      <c r="F119" s="261">
        <f>'[1]Тепло 1 кв.'!G118+'[1]Тепло 2 кв. '!G118+'[1]Тепло 3 кв.  '!G118+'[1]Тепло 4 кв.  '!G118</f>
        <v>0</v>
      </c>
      <c r="G119" s="474">
        <f t="shared" si="12"/>
        <v>0</v>
      </c>
      <c r="H119" s="250"/>
      <c r="I119" s="460"/>
      <c r="J119" s="250">
        <f t="shared" si="9"/>
        <v>0</v>
      </c>
      <c r="K119" s="460"/>
      <c r="L119" s="263">
        <f t="shared" si="10"/>
        <v>0</v>
      </c>
      <c r="M119" s="441"/>
    </row>
    <row r="120" spans="1:13" hidden="1" x14ac:dyDescent="0.25">
      <c r="A120" s="70"/>
      <c r="B120" s="70" t="s">
        <v>308</v>
      </c>
      <c r="C120" s="71" t="s">
        <v>38</v>
      </c>
      <c r="D120" s="79"/>
      <c r="E120" s="249">
        <f>'[1]Тепло 1 кв.'!F119+'[1]Тепло 2 кв. '!F119+'[1]Тепло 3 кв.  '!F119+'[1]Тепло 4 кв.  '!F119</f>
        <v>0</v>
      </c>
      <c r="F120" s="261">
        <f>'[1]Тепло 1 кв.'!G119+'[1]Тепло 2 кв. '!G119+'[1]Тепло 3 кв.  '!G119+'[1]Тепло 4 кв.  '!G119</f>
        <v>0</v>
      </c>
      <c r="G120" s="474">
        <f t="shared" si="12"/>
        <v>0</v>
      </c>
      <c r="H120" s="250"/>
      <c r="I120" s="460"/>
      <c r="J120" s="250">
        <f t="shared" si="9"/>
        <v>0</v>
      </c>
      <c r="K120" s="460"/>
      <c r="L120" s="263">
        <f t="shared" si="10"/>
        <v>0</v>
      </c>
      <c r="M120" s="441"/>
    </row>
    <row r="121" spans="1:13" x14ac:dyDescent="0.25">
      <c r="A121" s="70"/>
      <c r="B121" s="63" t="s">
        <v>216</v>
      </c>
      <c r="C121" s="71" t="s">
        <v>38</v>
      </c>
      <c r="D121" s="79"/>
      <c r="E121" s="249">
        <f>'[1]Тепло 1 кв.'!F120+'[1]Тепло 2 кв. '!F120+'[1]Тепло 3 кв.  '!F120+'[1]Тепло 4 кв.  '!F120</f>
        <v>7277</v>
      </c>
      <c r="F121" s="261">
        <f>'[1]Тепло 1 кв.'!G120+'[1]Тепло 2 кв. '!G120+'[1]Тепло 3 кв.  '!G120+'[1]Тепло 4 кв.  '!G120</f>
        <v>328.15940000000001</v>
      </c>
      <c r="G121" s="474">
        <f t="shared" si="12"/>
        <v>328.15940000000001</v>
      </c>
      <c r="H121" s="250">
        <v>100</v>
      </c>
      <c r="I121" s="460"/>
      <c r="J121" s="250">
        <f t="shared" si="9"/>
        <v>328.15940000000001</v>
      </c>
      <c r="K121" s="460"/>
      <c r="L121" s="263">
        <f t="shared" si="10"/>
        <v>328.15940000000001</v>
      </c>
      <c r="M121" s="441" t="s">
        <v>387</v>
      </c>
    </row>
    <row r="122" spans="1:13" x14ac:dyDescent="0.25">
      <c r="A122" s="70"/>
      <c r="B122" s="63" t="s">
        <v>146</v>
      </c>
      <c r="C122" s="71" t="s">
        <v>38</v>
      </c>
      <c r="D122" s="79"/>
      <c r="E122" s="249">
        <f>'[1]Тепло 1 кв.'!F121+'[1]Тепло 2 кв. '!F121+'[1]Тепло 3 кв.  '!F121+'[1]Тепло 4 кв.  '!F121</f>
        <v>6600</v>
      </c>
      <c r="F122" s="261">
        <f>'[1]Тепло 1 кв.'!G121+'[1]Тепло 2 кв. '!G121+'[1]Тепло 3 кв.  '!G121+'[1]Тепло 4 кв.  '!G121</f>
        <v>665.28</v>
      </c>
      <c r="G122" s="474">
        <f t="shared" si="12"/>
        <v>665.28</v>
      </c>
      <c r="H122" s="250">
        <v>100</v>
      </c>
      <c r="I122" s="460"/>
      <c r="J122" s="250">
        <f t="shared" si="9"/>
        <v>665.28</v>
      </c>
      <c r="K122" s="460"/>
      <c r="L122" s="263">
        <f t="shared" si="10"/>
        <v>665.28</v>
      </c>
      <c r="M122" s="441" t="s">
        <v>144</v>
      </c>
    </row>
    <row r="123" spans="1:13" hidden="1" x14ac:dyDescent="0.25">
      <c r="A123" s="70"/>
      <c r="B123" s="70" t="s">
        <v>200</v>
      </c>
      <c r="C123" s="71" t="s">
        <v>38</v>
      </c>
      <c r="D123" s="79"/>
      <c r="E123" s="249">
        <f>'[1]Тепло 1 кв.'!F122+'[1]Тепло 2 кв. '!F122+'[1]Тепло 3 кв.  '!F122+'[1]Тепло 4 кв.  '!F122</f>
        <v>0</v>
      </c>
      <c r="F123" s="261">
        <f>'[1]Тепло 1 кв.'!G122+'[1]Тепло 2 кв. '!G122+'[1]Тепло 3 кв.  '!G122+'[1]Тепло 4 кв.  '!G122</f>
        <v>0</v>
      </c>
      <c r="G123" s="474">
        <f t="shared" si="12"/>
        <v>0</v>
      </c>
      <c r="H123" s="250"/>
      <c r="I123" s="460"/>
      <c r="J123" s="250">
        <f t="shared" si="9"/>
        <v>0</v>
      </c>
      <c r="K123" s="460"/>
      <c r="L123" s="263">
        <f t="shared" si="10"/>
        <v>0</v>
      </c>
      <c r="M123" s="441"/>
    </row>
    <row r="124" spans="1:13" hidden="1" x14ac:dyDescent="0.25">
      <c r="A124" s="70"/>
      <c r="B124" s="63" t="s">
        <v>396</v>
      </c>
      <c r="C124" s="71" t="s">
        <v>38</v>
      </c>
      <c r="D124" s="79"/>
      <c r="E124" s="249">
        <f>'[1]Тепло 1 кв.'!F123+'[1]Тепло 2 кв. '!F123+'[1]Тепло 3 кв.  '!F123+'[1]Тепло 4 кв.  '!F123</f>
        <v>0</v>
      </c>
      <c r="F124" s="261">
        <f>'[1]Тепло 1 кв.'!G123+'[1]Тепло 2 кв. '!G123+'[1]Тепло 3 кв.  '!G123+'[1]Тепло 4 кв.  '!G123</f>
        <v>0</v>
      </c>
      <c r="G124" s="474">
        <f t="shared" si="12"/>
        <v>0</v>
      </c>
      <c r="H124" s="250"/>
      <c r="I124" s="460"/>
      <c r="J124" s="250">
        <f t="shared" si="9"/>
        <v>0</v>
      </c>
      <c r="K124" s="460"/>
      <c r="L124" s="263">
        <f t="shared" si="10"/>
        <v>0</v>
      </c>
      <c r="M124" s="441"/>
    </row>
    <row r="125" spans="1:13" hidden="1" x14ac:dyDescent="0.25">
      <c r="A125" s="70"/>
      <c r="B125" s="70" t="s">
        <v>218</v>
      </c>
      <c r="C125" s="71" t="s">
        <v>38</v>
      </c>
      <c r="D125" s="79"/>
      <c r="E125" s="249">
        <f>'[1]Тепло 1 кв.'!F124+'[1]Тепло 2 кв. '!F124+'[1]Тепло 3 кв.  '!F124+'[1]Тепло 4 кв.  '!F124</f>
        <v>0</v>
      </c>
      <c r="F125" s="261">
        <f>'[1]Тепло 1 кв.'!G124+'[1]Тепло 2 кв. '!G124+'[1]Тепло 3 кв.  '!G124+'[1]Тепло 4 кв.  '!G124</f>
        <v>0</v>
      </c>
      <c r="G125" s="474">
        <f t="shared" si="12"/>
        <v>0</v>
      </c>
      <c r="H125" s="250"/>
      <c r="I125" s="460"/>
      <c r="J125" s="250">
        <f t="shared" si="9"/>
        <v>0</v>
      </c>
      <c r="K125" s="460"/>
      <c r="L125" s="263">
        <f t="shared" si="10"/>
        <v>0</v>
      </c>
      <c r="M125" s="441"/>
    </row>
    <row r="126" spans="1:13" x14ac:dyDescent="0.25">
      <c r="A126" s="70"/>
      <c r="B126" s="63" t="s">
        <v>25</v>
      </c>
      <c r="C126" s="71" t="s">
        <v>38</v>
      </c>
      <c r="D126" s="79"/>
      <c r="E126" s="249">
        <f>'[1]Тепло 1 кв.'!F125+'[1]Тепло 2 кв. '!F125+'[1]Тепло 3 кв.  '!F125+'[1]Тепло 4 кв.  '!F125</f>
        <v>113459</v>
      </c>
      <c r="F126" s="261">
        <f>'[1]Тепло 1 кв.'!G125+'[1]Тепло 2 кв. '!G125+'[1]Тепло 3 кв.  '!G125+'[1]Тепло 4 кв.  '!G125</f>
        <v>5856.1096000000007</v>
      </c>
      <c r="G126" s="474">
        <f t="shared" si="12"/>
        <v>5856.1096000000007</v>
      </c>
      <c r="H126" s="250">
        <v>100</v>
      </c>
      <c r="I126" s="460"/>
      <c r="J126" s="250">
        <f t="shared" si="9"/>
        <v>5856.1096000000007</v>
      </c>
      <c r="K126" s="460"/>
      <c r="L126" s="263">
        <f t="shared" si="10"/>
        <v>5856.1096000000007</v>
      </c>
      <c r="M126" s="441" t="s">
        <v>397</v>
      </c>
    </row>
    <row r="127" spans="1:13" x14ac:dyDescent="0.25">
      <c r="A127" s="70"/>
      <c r="B127" s="63" t="s">
        <v>13</v>
      </c>
      <c r="C127" s="71" t="s">
        <v>38</v>
      </c>
      <c r="D127" s="79"/>
      <c r="E127" s="249">
        <f>'[1]Тепло 1 кв.'!F126+'[1]Тепло 2 кв. '!F126+'[1]Тепло 3 кв.  '!F126+'[1]Тепло 4 кв.  '!F126</f>
        <v>25608</v>
      </c>
      <c r="F127" s="261">
        <f>'[1]Тепло 1 кв.'!G126+'[1]Тепло 2 кв. '!G126+'[1]Тепло 3 кв.  '!G126+'[1]Тепло 4 кв.  '!G126</f>
        <v>2591.8526999999999</v>
      </c>
      <c r="G127" s="474">
        <f t="shared" si="12"/>
        <v>2591.8526999999999</v>
      </c>
      <c r="H127" s="250">
        <v>100</v>
      </c>
      <c r="I127" s="460"/>
      <c r="J127" s="250">
        <f t="shared" si="9"/>
        <v>2591.8526999999999</v>
      </c>
      <c r="K127" s="460"/>
      <c r="L127" s="263">
        <f t="shared" si="10"/>
        <v>2591.8526999999999</v>
      </c>
      <c r="M127" s="441" t="s">
        <v>387</v>
      </c>
    </row>
    <row r="128" spans="1:13" ht="12" customHeight="1" x14ac:dyDescent="0.25">
      <c r="A128" s="70"/>
      <c r="B128" s="63" t="s">
        <v>104</v>
      </c>
      <c r="C128" s="71" t="s">
        <v>38</v>
      </c>
      <c r="D128" s="79"/>
      <c r="E128" s="249">
        <f>'[1]Тепло 1 кв.'!F127+'[1]Тепло 2 кв. '!F127+'[1]Тепло 3 кв.  '!F127+'[1]Тепло 4 кв.  '!F127</f>
        <v>2194</v>
      </c>
      <c r="F128" s="261">
        <f>'[1]Тепло 1 кв.'!G127+'[1]Тепло 2 кв. '!G127+'[1]Тепло 3 кв.  '!G127+'[1]Тепло 4 кв.  '!G127</f>
        <v>221.15520000000001</v>
      </c>
      <c r="G128" s="474">
        <f t="shared" si="12"/>
        <v>221.15520000000001</v>
      </c>
      <c r="H128" s="250">
        <v>100</v>
      </c>
      <c r="I128" s="460"/>
      <c r="J128" s="250">
        <f t="shared" si="9"/>
        <v>221.15520000000001</v>
      </c>
      <c r="K128" s="460"/>
      <c r="L128" s="263">
        <f t="shared" si="10"/>
        <v>221.15520000000001</v>
      </c>
      <c r="M128" s="441" t="s">
        <v>387</v>
      </c>
    </row>
    <row r="129" spans="1:13" ht="12.75" customHeight="1" x14ac:dyDescent="0.25">
      <c r="A129" s="70"/>
      <c r="B129" s="63" t="s">
        <v>158</v>
      </c>
      <c r="C129" s="71" t="s">
        <v>38</v>
      </c>
      <c r="D129" s="79"/>
      <c r="E129" s="249">
        <f>'[1]Тепло 1 кв.'!F128+'[1]Тепло 2 кв. '!F128+'[1]Тепло 3 кв.  '!F128+'[1]Тепло 4 кв.  '!F128</f>
        <v>18985</v>
      </c>
      <c r="F129" s="261">
        <f>'[1]Тепло 1 кв.'!G128+'[1]Тепло 2 кв. '!G128+'[1]Тепло 3 кв.  '!G128+'[1]Тепло 4 кв.  '!G128</f>
        <v>2924.9587999999999</v>
      </c>
      <c r="G129" s="474">
        <f t="shared" si="12"/>
        <v>2924.9587999999999</v>
      </c>
      <c r="H129" s="250">
        <v>100</v>
      </c>
      <c r="I129" s="460"/>
      <c r="J129" s="250">
        <f t="shared" si="9"/>
        <v>2924.9587999999999</v>
      </c>
      <c r="K129" s="460"/>
      <c r="L129" s="263">
        <f t="shared" si="10"/>
        <v>2924.9587999999999</v>
      </c>
      <c r="M129" s="441" t="s">
        <v>387</v>
      </c>
    </row>
    <row r="130" spans="1:13" hidden="1" x14ac:dyDescent="0.25">
      <c r="A130" s="70"/>
      <c r="B130" s="70" t="s">
        <v>398</v>
      </c>
      <c r="C130" s="71" t="s">
        <v>38</v>
      </c>
      <c r="D130" s="79"/>
      <c r="E130" s="249">
        <f>'[1]Тепло 1 кв.'!F129+'[1]Тепло 2 кв. '!F129+'[1]Тепло 3 кв.  '!F129+'[1]Тепло 4 кв.  '!F129</f>
        <v>0</v>
      </c>
      <c r="F130" s="261">
        <f>'[1]Тепло 1 кв.'!G129+'[1]Тепло 2 кв. '!G129+'[1]Тепло 3 кв.  '!G129+'[1]Тепло 4 кв.  '!G129</f>
        <v>0</v>
      </c>
      <c r="G130" s="474">
        <f t="shared" si="12"/>
        <v>0</v>
      </c>
      <c r="H130" s="250"/>
      <c r="I130" s="460"/>
      <c r="J130" s="250">
        <f t="shared" si="9"/>
        <v>0</v>
      </c>
      <c r="K130" s="460"/>
      <c r="L130" s="263">
        <f t="shared" si="10"/>
        <v>0</v>
      </c>
      <c r="M130" s="441"/>
    </row>
    <row r="131" spans="1:13" hidden="1" x14ac:dyDescent="0.25">
      <c r="A131" s="70"/>
      <c r="B131" s="70" t="s">
        <v>371</v>
      </c>
      <c r="C131" s="71" t="s">
        <v>38</v>
      </c>
      <c r="D131" s="79"/>
      <c r="E131" s="249">
        <f>'[1]Тепло 1 кв.'!F130+'[1]Тепло 2 кв. '!F130+'[1]Тепло 3 кв.  '!F130+'[1]Тепло 4 кв.  '!F130</f>
        <v>0</v>
      </c>
      <c r="F131" s="261">
        <f>'[1]Тепло 1 кв.'!G130+'[1]Тепло 2 кв. '!G130+'[1]Тепло 3 кв.  '!G130+'[1]Тепло 4 кв.  '!G130</f>
        <v>0</v>
      </c>
      <c r="G131" s="474">
        <f t="shared" si="12"/>
        <v>0</v>
      </c>
      <c r="H131" s="250"/>
      <c r="I131" s="460"/>
      <c r="J131" s="250">
        <f t="shared" si="9"/>
        <v>0</v>
      </c>
      <c r="K131" s="460"/>
      <c r="L131" s="263">
        <f t="shared" si="10"/>
        <v>0</v>
      </c>
      <c r="M131" s="441"/>
    </row>
    <row r="132" spans="1:13" hidden="1" x14ac:dyDescent="0.25">
      <c r="A132" s="70"/>
      <c r="B132" s="63" t="s">
        <v>327</v>
      </c>
      <c r="C132" s="71" t="s">
        <v>38</v>
      </c>
      <c r="D132" s="79"/>
      <c r="E132" s="249">
        <f>'[1]Тепло 1 кв.'!F131+'[1]Тепло 2 кв. '!F131+'[1]Тепло 3 кв.  '!F131+'[1]Тепло 4 кв.  '!F131</f>
        <v>0</v>
      </c>
      <c r="F132" s="261">
        <f>'[1]Тепло 1 кв.'!G131+'[1]Тепло 2 кв. '!G131+'[1]Тепло 3 кв.  '!G131+'[1]Тепло 4 кв.  '!G131</f>
        <v>0</v>
      </c>
      <c r="G132" s="474">
        <f t="shared" si="12"/>
        <v>0</v>
      </c>
      <c r="H132" s="250"/>
      <c r="I132" s="460"/>
      <c r="J132" s="250">
        <f t="shared" si="9"/>
        <v>0</v>
      </c>
      <c r="K132" s="460"/>
      <c r="L132" s="263">
        <f t="shared" si="10"/>
        <v>0</v>
      </c>
      <c r="M132" s="441"/>
    </row>
    <row r="133" spans="1:13" x14ac:dyDescent="0.25">
      <c r="A133" s="70"/>
      <c r="B133" s="63" t="s">
        <v>159</v>
      </c>
      <c r="C133" s="71" t="s">
        <v>38</v>
      </c>
      <c r="D133" s="79"/>
      <c r="E133" s="249">
        <f>'[1]Тепло 1 кв.'!F132+'[1]Тепло 2 кв. '!F132+'[1]Тепло 3 кв.  '!F132+'[1]Тепло 4 кв.  '!F132</f>
        <v>1694105</v>
      </c>
      <c r="F133" s="261">
        <f>'[1]Тепло 1 кв.'!G132+'[1]Тепло 2 кв. '!G132+'[1]Тепло 3 кв.  '!G132+'[1]Тепло 4 кв.  '!G132</f>
        <v>154931.48929999999</v>
      </c>
      <c r="G133" s="474">
        <f t="shared" si="12"/>
        <v>154931.48929999999</v>
      </c>
      <c r="H133" s="250">
        <v>100</v>
      </c>
      <c r="I133" s="460"/>
      <c r="J133" s="250">
        <f t="shared" si="9"/>
        <v>154931.48929999999</v>
      </c>
      <c r="K133" s="460"/>
      <c r="L133" s="263">
        <f t="shared" si="10"/>
        <v>154931.48929999999</v>
      </c>
      <c r="M133" s="83" t="s">
        <v>160</v>
      </c>
    </row>
    <row r="134" spans="1:13" x14ac:dyDescent="0.25">
      <c r="A134" s="70"/>
      <c r="B134" s="63" t="s">
        <v>222</v>
      </c>
      <c r="C134" s="71" t="s">
        <v>38</v>
      </c>
      <c r="D134" s="79"/>
      <c r="E134" s="249">
        <f>'[1]Тепло 1 кв.'!F133+'[1]Тепло 2 кв. '!F133+'[1]Тепло 3 кв.  '!F133+'[1]Тепло 4 кв.  '!F133</f>
        <v>42435</v>
      </c>
      <c r="F134" s="261">
        <f>'[1]Тепло 1 кв.'!G133+'[1]Тепло 2 кв. '!G133+'[1]Тепло 3 кв.  '!G133+'[1]Тепло 4 кв.  '!G133</f>
        <v>5109.8992999999991</v>
      </c>
      <c r="G134" s="474">
        <f t="shared" si="12"/>
        <v>5109.8992999999991</v>
      </c>
      <c r="H134" s="250">
        <v>100</v>
      </c>
      <c r="I134" s="460"/>
      <c r="J134" s="250">
        <f t="shared" si="9"/>
        <v>5109.8992999999991</v>
      </c>
      <c r="K134" s="460"/>
      <c r="L134" s="263">
        <f t="shared" si="10"/>
        <v>5109.8992999999991</v>
      </c>
      <c r="M134" s="441" t="s">
        <v>387</v>
      </c>
    </row>
    <row r="135" spans="1:13" ht="12" hidden="1" customHeight="1" x14ac:dyDescent="0.25">
      <c r="A135" s="84">
        <v>7</v>
      </c>
      <c r="B135" s="85" t="s">
        <v>224</v>
      </c>
      <c r="C135" s="71" t="s">
        <v>38</v>
      </c>
      <c r="D135" s="86">
        <v>0</v>
      </c>
      <c r="E135" s="217">
        <v>0</v>
      </c>
      <c r="F135" s="335">
        <v>0</v>
      </c>
      <c r="G135" s="497"/>
      <c r="H135" s="250"/>
      <c r="I135" s="460"/>
      <c r="J135" s="250"/>
      <c r="K135" s="460"/>
      <c r="L135" s="441"/>
      <c r="M135" s="441"/>
    </row>
    <row r="136" spans="1:13" hidden="1" x14ac:dyDescent="0.25">
      <c r="A136" s="70"/>
      <c r="B136" s="63" t="s">
        <v>225</v>
      </c>
      <c r="C136" s="71"/>
      <c r="D136" s="86">
        <v>0</v>
      </c>
      <c r="E136" s="217">
        <v>0</v>
      </c>
      <c r="F136" s="335">
        <v>0</v>
      </c>
      <c r="G136" s="497"/>
      <c r="H136" s="250"/>
      <c r="I136" s="460"/>
      <c r="J136" s="250"/>
      <c r="K136" s="460"/>
      <c r="L136" s="441"/>
      <c r="M136" s="441"/>
    </row>
    <row r="137" spans="1:13" hidden="1" x14ac:dyDescent="0.25">
      <c r="A137" s="70" t="s">
        <v>226</v>
      </c>
      <c r="B137" s="63" t="s">
        <v>399</v>
      </c>
      <c r="C137" s="71" t="s">
        <v>38</v>
      </c>
      <c r="D137" s="86">
        <v>0</v>
      </c>
      <c r="E137" s="217">
        <v>0</v>
      </c>
      <c r="F137" s="335">
        <v>0</v>
      </c>
      <c r="G137" s="497"/>
      <c r="H137" s="250"/>
      <c r="I137" s="460"/>
      <c r="J137" s="250"/>
      <c r="K137" s="460"/>
      <c r="L137" s="441"/>
      <c r="M137" s="441"/>
    </row>
    <row r="138" spans="1:13" hidden="1" x14ac:dyDescent="0.25">
      <c r="A138" s="70" t="s">
        <v>228</v>
      </c>
      <c r="B138" s="63" t="s">
        <v>17</v>
      </c>
      <c r="C138" s="71" t="s">
        <v>38</v>
      </c>
      <c r="D138" s="86">
        <v>0</v>
      </c>
      <c r="E138" s="217">
        <v>0</v>
      </c>
      <c r="F138" s="335">
        <v>0</v>
      </c>
      <c r="G138" s="497"/>
      <c r="H138" s="250"/>
      <c r="I138" s="460"/>
      <c r="J138" s="250"/>
      <c r="K138" s="460"/>
      <c r="L138" s="441"/>
      <c r="M138" s="441"/>
    </row>
    <row r="139" spans="1:13" hidden="1" x14ac:dyDescent="0.25">
      <c r="A139" s="70" t="s">
        <v>229</v>
      </c>
      <c r="B139" s="63" t="s">
        <v>230</v>
      </c>
      <c r="C139" s="71" t="s">
        <v>38</v>
      </c>
      <c r="D139" s="86">
        <v>0</v>
      </c>
      <c r="E139" s="217">
        <v>0</v>
      </c>
      <c r="F139" s="335">
        <v>0</v>
      </c>
      <c r="G139" s="497"/>
      <c r="H139" s="250"/>
      <c r="I139" s="460"/>
      <c r="J139" s="250"/>
      <c r="K139" s="460"/>
      <c r="L139" s="441"/>
      <c r="M139" s="441"/>
    </row>
    <row r="140" spans="1:13" hidden="1" x14ac:dyDescent="0.25">
      <c r="A140" s="70" t="s">
        <v>231</v>
      </c>
      <c r="B140" s="63" t="s">
        <v>232</v>
      </c>
      <c r="C140" s="71" t="s">
        <v>38</v>
      </c>
      <c r="D140" s="86">
        <v>0</v>
      </c>
      <c r="E140" s="217">
        <v>0</v>
      </c>
      <c r="F140" s="335">
        <v>0</v>
      </c>
      <c r="G140" s="497"/>
      <c r="H140" s="250"/>
      <c r="I140" s="460"/>
      <c r="J140" s="250"/>
      <c r="K140" s="460"/>
      <c r="L140" s="441"/>
      <c r="M140" s="441"/>
    </row>
    <row r="141" spans="1:13" hidden="1" x14ac:dyDescent="0.25">
      <c r="A141" s="70" t="s">
        <v>233</v>
      </c>
      <c r="B141" s="63" t="s">
        <v>234</v>
      </c>
      <c r="C141" s="71" t="s">
        <v>38</v>
      </c>
      <c r="D141" s="86">
        <v>0</v>
      </c>
      <c r="E141" s="217">
        <v>0</v>
      </c>
      <c r="F141" s="335">
        <v>0</v>
      </c>
      <c r="G141" s="497"/>
      <c r="H141" s="250"/>
      <c r="I141" s="460"/>
      <c r="J141" s="250"/>
      <c r="K141" s="460"/>
      <c r="L141" s="441"/>
      <c r="M141" s="441"/>
    </row>
    <row r="142" spans="1:13" hidden="1" x14ac:dyDescent="0.25">
      <c r="A142" s="70" t="s">
        <v>235</v>
      </c>
      <c r="B142" s="63" t="s">
        <v>236</v>
      </c>
      <c r="C142" s="71" t="s">
        <v>38</v>
      </c>
      <c r="D142" s="86">
        <v>0</v>
      </c>
      <c r="E142" s="217">
        <v>0</v>
      </c>
      <c r="F142" s="335">
        <v>0</v>
      </c>
      <c r="G142" s="497"/>
      <c r="H142" s="250"/>
      <c r="I142" s="460"/>
      <c r="J142" s="250"/>
      <c r="K142" s="460"/>
      <c r="L142" s="441"/>
      <c r="M142" s="441"/>
    </row>
    <row r="143" spans="1:13" hidden="1" x14ac:dyDescent="0.25">
      <c r="A143" s="70" t="s">
        <v>237</v>
      </c>
      <c r="B143" s="63" t="s">
        <v>238</v>
      </c>
      <c r="C143" s="71" t="s">
        <v>38</v>
      </c>
      <c r="D143" s="86">
        <v>0</v>
      </c>
      <c r="E143" s="217">
        <v>0</v>
      </c>
      <c r="F143" s="335">
        <v>0</v>
      </c>
      <c r="G143" s="497"/>
      <c r="H143" s="250"/>
      <c r="I143" s="460"/>
      <c r="J143" s="250"/>
      <c r="K143" s="460"/>
      <c r="L143" s="441"/>
      <c r="M143" s="441"/>
    </row>
    <row r="144" spans="1:13" hidden="1" x14ac:dyDescent="0.25">
      <c r="A144" s="70"/>
      <c r="B144" s="63" t="s">
        <v>239</v>
      </c>
      <c r="C144" s="71" t="s">
        <v>38</v>
      </c>
      <c r="D144" s="86">
        <v>0</v>
      </c>
      <c r="E144" s="217">
        <v>0</v>
      </c>
      <c r="F144" s="335">
        <v>0</v>
      </c>
      <c r="G144" s="497"/>
      <c r="H144" s="250"/>
      <c r="I144" s="460"/>
      <c r="J144" s="250"/>
      <c r="K144" s="460"/>
      <c r="L144" s="441"/>
      <c r="M144" s="441"/>
    </row>
    <row r="145" spans="1:13" hidden="1" x14ac:dyDescent="0.25">
      <c r="A145" s="70"/>
      <c r="B145" s="63" t="s">
        <v>240</v>
      </c>
      <c r="C145" s="71" t="s">
        <v>38</v>
      </c>
      <c r="D145" s="86">
        <v>0</v>
      </c>
      <c r="E145" s="217">
        <v>0</v>
      </c>
      <c r="F145" s="335">
        <v>0</v>
      </c>
      <c r="G145" s="497"/>
      <c r="H145" s="250"/>
      <c r="I145" s="460"/>
      <c r="J145" s="250"/>
      <c r="K145" s="460"/>
      <c r="L145" s="441"/>
      <c r="M145" s="441"/>
    </row>
    <row r="146" spans="1:13" hidden="1" x14ac:dyDescent="0.25">
      <c r="A146" s="84">
        <v>8</v>
      </c>
      <c r="B146" s="85" t="s">
        <v>241</v>
      </c>
      <c r="C146" s="71" t="s">
        <v>38</v>
      </c>
      <c r="D146" s="86">
        <v>0</v>
      </c>
      <c r="E146" s="217">
        <v>0</v>
      </c>
      <c r="F146" s="335">
        <v>0</v>
      </c>
      <c r="G146" s="497"/>
      <c r="H146" s="250"/>
      <c r="I146" s="460"/>
      <c r="J146" s="250"/>
      <c r="K146" s="460"/>
      <c r="L146" s="441"/>
      <c r="M146" s="441"/>
    </row>
    <row r="147" spans="1:13" x14ac:dyDescent="0.25">
      <c r="A147" s="110" t="s">
        <v>31</v>
      </c>
      <c r="B147" s="62" t="s">
        <v>242</v>
      </c>
      <c r="C147" s="71" t="s">
        <v>38</v>
      </c>
      <c r="D147" s="91">
        <f>D20+D78</f>
        <v>613179</v>
      </c>
      <c r="E147" s="498">
        <f>E20+E78</f>
        <v>24502831.998</v>
      </c>
      <c r="F147" s="499">
        <f>F20+F78</f>
        <v>2226197.4305000002</v>
      </c>
      <c r="G147" s="497">
        <f>G20+G78</f>
        <v>1613018.4305</v>
      </c>
      <c r="H147" s="250">
        <f>ROUND(F147/D147*100,1)-100</f>
        <v>263.10000000000002</v>
      </c>
      <c r="I147" s="497">
        <f>I20+I78</f>
        <v>29008.95</v>
      </c>
      <c r="J147" s="500">
        <f>J20+J78</f>
        <v>1599684.4805000001</v>
      </c>
      <c r="K147" s="497">
        <f>K20+K78</f>
        <v>-15675</v>
      </c>
      <c r="L147" s="441"/>
      <c r="M147" s="441"/>
    </row>
    <row r="148" spans="1:13" x14ac:dyDescent="0.25">
      <c r="A148" s="70" t="s">
        <v>32</v>
      </c>
      <c r="B148" s="63" t="s">
        <v>33</v>
      </c>
      <c r="C148" s="71" t="s">
        <v>38</v>
      </c>
      <c r="D148" s="79">
        <f>D149-D147</f>
        <v>-114342.96000000002</v>
      </c>
      <c r="E148" s="65">
        <f>E149-E147</f>
        <v>-21628391.530000001</v>
      </c>
      <c r="F148" s="261">
        <f>F149-F147</f>
        <v>-1815489.0945000001</v>
      </c>
      <c r="G148" s="501">
        <f>G21+G79</f>
        <v>303888.59049999999</v>
      </c>
      <c r="H148" s="449">
        <f>ROUND(F148/D148*100,1)-100</f>
        <v>1487.8</v>
      </c>
      <c r="I148" s="83"/>
      <c r="J148" s="449"/>
      <c r="K148" s="83"/>
      <c r="L148" s="441"/>
      <c r="M148" s="441"/>
    </row>
    <row r="149" spans="1:13" x14ac:dyDescent="0.25">
      <c r="A149" s="70" t="s">
        <v>34</v>
      </c>
      <c r="B149" s="63" t="s">
        <v>243</v>
      </c>
      <c r="C149" s="71" t="s">
        <v>38</v>
      </c>
      <c r="D149" s="86">
        <v>498836.04</v>
      </c>
      <c r="E149" s="342">
        <f>'[1]Тепло 1 кв.'!F148+'[1]Тепло 2 кв. '!F148+'[1]Тепло 3 кв.  '!F148+'[1]Тепло 4 кв.  '!F148</f>
        <v>2874440.4680000003</v>
      </c>
      <c r="F149" s="74">
        <f>'[1]Тепло 1 кв.'!G148+'[1]Тепло 2 кв. '!G148+'[1]Тепло 3 кв.  '!G148+'[1]Тепло 4 кв.  '!G148</f>
        <v>410708.33600000001</v>
      </c>
      <c r="G149" s="501">
        <f>G22+G80</f>
        <v>509311.77999999997</v>
      </c>
      <c r="H149" s="449">
        <f>ROUND(F149/D149*100,1)</f>
        <v>82.3</v>
      </c>
      <c r="I149" s="83"/>
      <c r="J149" s="449"/>
      <c r="K149" s="83"/>
      <c r="L149" s="441"/>
      <c r="M149" s="441"/>
    </row>
    <row r="150" spans="1:13" x14ac:dyDescent="0.25">
      <c r="A150" s="70" t="s">
        <v>35</v>
      </c>
      <c r="B150" s="63" t="s">
        <v>244</v>
      </c>
      <c r="C150" s="71" t="s">
        <v>400</v>
      </c>
      <c r="D150" s="79">
        <v>183</v>
      </c>
      <c r="E150" s="502">
        <f>'[1]Тепло 1 кв.'!F149+'[1]Тепло 2 кв. '!F149+'[1]Тепло 3 кв.  '!F149+'[1]Тепло 4 кв.  '!F149</f>
        <v>1054.5</v>
      </c>
      <c r="F150" s="503">
        <f>'[1]Тепло 1 кв.'!G149+'[1]Тепло 2 кв. '!G149+'[1]Тепло 3 кв.  '!G149+'[1]Тепло 4 кв.  '!G149</f>
        <v>150.67000000000002</v>
      </c>
      <c r="G150" s="504"/>
      <c r="H150" s="449">
        <f>ROUND(F150/D150*100,1)</f>
        <v>82.3</v>
      </c>
      <c r="I150" s="83"/>
      <c r="J150" s="449"/>
      <c r="K150" s="83"/>
      <c r="L150" s="441"/>
      <c r="M150" s="441"/>
    </row>
    <row r="151" spans="1:13" x14ac:dyDescent="0.25">
      <c r="A151" s="70"/>
      <c r="B151" s="63" t="s">
        <v>246</v>
      </c>
      <c r="C151" s="71" t="s">
        <v>400</v>
      </c>
      <c r="D151" s="79">
        <v>183</v>
      </c>
      <c r="E151" s="502">
        <f>'[1]Тепло 1 кв.'!F150+'[1]Тепло 2 кв. '!F150+'[1]Тепло 3 кв.  '!F150+'[1]Тепло 4 кв.  '!F150</f>
        <v>150.67000000000002</v>
      </c>
      <c r="F151" s="503">
        <f>'[1]Тепло 1 кв.'!G150+'[1]Тепло 2 кв. '!G150+'[1]Тепло 3 кв.  '!G150+'[1]Тепло 4 кв.  '!G150</f>
        <v>150.67000000000002</v>
      </c>
      <c r="G151" s="504"/>
      <c r="H151" s="449">
        <f>ROUND(F151/D151*100,1)</f>
        <v>82.3</v>
      </c>
      <c r="I151" s="83"/>
      <c r="J151" s="449"/>
      <c r="K151" s="83"/>
      <c r="L151" s="441"/>
      <c r="M151" s="441"/>
    </row>
    <row r="152" spans="1:13" hidden="1" x14ac:dyDescent="0.25">
      <c r="A152" s="70" t="s">
        <v>36</v>
      </c>
      <c r="B152" s="63" t="s">
        <v>247</v>
      </c>
      <c r="C152" s="71" t="s">
        <v>38</v>
      </c>
      <c r="D152" s="79"/>
      <c r="E152" s="139"/>
      <c r="F152" s="244"/>
      <c r="G152" s="505"/>
      <c r="H152" s="449"/>
      <c r="I152" s="83"/>
      <c r="J152" s="449"/>
      <c r="K152" s="83"/>
      <c r="L152" s="441"/>
      <c r="M152" s="441"/>
    </row>
    <row r="153" spans="1:13" ht="14.25" customHeight="1" thickBot="1" x14ac:dyDescent="0.3">
      <c r="A153" s="120"/>
      <c r="B153" s="121" t="s">
        <v>37</v>
      </c>
      <c r="C153" s="122" t="s">
        <v>38</v>
      </c>
      <c r="D153" s="350">
        <f>D149/D151</f>
        <v>2725.88</v>
      </c>
      <c r="E153" s="350">
        <f>E149/E150</f>
        <v>2725.8800075865342</v>
      </c>
      <c r="F153" s="506">
        <f>F149/F150</f>
        <v>2725.879976106723</v>
      </c>
      <c r="G153" s="507"/>
      <c r="H153" s="508"/>
      <c r="I153" s="509"/>
      <c r="J153" s="508"/>
      <c r="K153" s="509"/>
      <c r="L153" s="510"/>
      <c r="M153" s="129"/>
    </row>
    <row r="154" spans="1:13" x14ac:dyDescent="0.25">
      <c r="A154" s="130"/>
      <c r="B154" s="130" t="s">
        <v>39</v>
      </c>
      <c r="C154" s="130"/>
      <c r="D154" s="511"/>
      <c r="E154" s="259"/>
      <c r="F154" s="260"/>
      <c r="G154" s="512"/>
      <c r="H154" s="449"/>
      <c r="I154" s="69"/>
      <c r="J154" s="448"/>
      <c r="K154" s="69"/>
      <c r="L154" s="69"/>
      <c r="M154" s="513"/>
    </row>
    <row r="155" spans="1:13" x14ac:dyDescent="0.25">
      <c r="A155" s="85">
        <v>9</v>
      </c>
      <c r="B155" s="85" t="s">
        <v>249</v>
      </c>
      <c r="C155" s="71" t="s">
        <v>330</v>
      </c>
      <c r="D155" s="244">
        <f>D157+D158</f>
        <v>1</v>
      </c>
      <c r="E155" s="244"/>
      <c r="F155" s="514">
        <v>1</v>
      </c>
      <c r="G155" s="515"/>
      <c r="H155" s="449"/>
      <c r="I155" s="83"/>
      <c r="J155" s="449"/>
      <c r="K155" s="83"/>
      <c r="L155" s="83"/>
      <c r="M155" s="441"/>
    </row>
    <row r="156" spans="1:13" x14ac:dyDescent="0.25">
      <c r="A156" s="63"/>
      <c r="B156" s="63" t="s">
        <v>250</v>
      </c>
      <c r="C156" s="71"/>
      <c r="D156" s="244"/>
      <c r="E156" s="241"/>
      <c r="F156" s="262"/>
      <c r="G156" s="199"/>
      <c r="H156" s="449"/>
      <c r="I156" s="83"/>
      <c r="J156" s="449"/>
      <c r="K156" s="83"/>
      <c r="L156" s="83"/>
      <c r="M156" s="441"/>
    </row>
    <row r="157" spans="1:13" x14ac:dyDescent="0.25">
      <c r="A157" s="144" t="s">
        <v>251</v>
      </c>
      <c r="B157" s="63" t="s">
        <v>252</v>
      </c>
      <c r="C157" s="71" t="s">
        <v>330</v>
      </c>
      <c r="D157" s="244">
        <v>0.94</v>
      </c>
      <c r="E157" s="244"/>
      <c r="F157" s="244">
        <v>0.94</v>
      </c>
      <c r="G157" s="516"/>
      <c r="H157" s="449"/>
      <c r="I157" s="83"/>
      <c r="J157" s="449"/>
      <c r="K157" s="83"/>
      <c r="L157" s="83"/>
      <c r="M157" s="441"/>
    </row>
    <row r="158" spans="1:13" x14ac:dyDescent="0.25">
      <c r="A158" s="146" t="s">
        <v>253</v>
      </c>
      <c r="B158" s="63" t="s">
        <v>254</v>
      </c>
      <c r="C158" s="71" t="s">
        <v>330</v>
      </c>
      <c r="D158" s="244">
        <v>0.06</v>
      </c>
      <c r="E158" s="244"/>
      <c r="F158" s="244">
        <v>0.06</v>
      </c>
      <c r="G158" s="516"/>
      <c r="H158" s="449"/>
      <c r="I158" s="83"/>
      <c r="J158" s="449"/>
      <c r="K158" s="83"/>
      <c r="L158" s="83"/>
      <c r="M158" s="441"/>
    </row>
    <row r="159" spans="1:13" x14ac:dyDescent="0.25">
      <c r="A159" s="85">
        <v>10</v>
      </c>
      <c r="B159" s="85" t="s">
        <v>255</v>
      </c>
      <c r="C159" s="71" t="s">
        <v>38</v>
      </c>
      <c r="D159" s="147">
        <f>((D33+D82)/12)/D155</f>
        <v>19391.916666666668</v>
      </c>
      <c r="E159" s="147"/>
      <c r="F159" s="517">
        <f>(F33+F82)/12/F155</f>
        <v>58644.004058333325</v>
      </c>
      <c r="G159" s="518"/>
      <c r="H159" s="449"/>
      <c r="I159" s="83"/>
      <c r="J159" s="449"/>
      <c r="K159" s="83"/>
      <c r="L159" s="83"/>
      <c r="M159" s="441"/>
    </row>
    <row r="160" spans="1:13" x14ac:dyDescent="0.25">
      <c r="A160" s="63"/>
      <c r="B160" s="63" t="s">
        <v>225</v>
      </c>
      <c r="C160" s="71"/>
      <c r="D160" s="147"/>
      <c r="E160" s="261"/>
      <c r="F160" s="519"/>
      <c r="G160" s="329"/>
      <c r="H160" s="449"/>
      <c r="I160" s="83"/>
      <c r="J160" s="449"/>
      <c r="K160" s="83"/>
      <c r="L160" s="83"/>
      <c r="M160" s="441"/>
    </row>
    <row r="161" spans="1:13" x14ac:dyDescent="0.25">
      <c r="A161" s="63" t="s">
        <v>256</v>
      </c>
      <c r="B161" s="63" t="s">
        <v>252</v>
      </c>
      <c r="C161" s="71" t="s">
        <v>38</v>
      </c>
      <c r="D161" s="147">
        <f>D33/12/D157</f>
        <v>19114.982269503547</v>
      </c>
      <c r="E161" s="147"/>
      <c r="F161" s="517">
        <f>F33/12/F157</f>
        <v>52549.120567375889</v>
      </c>
      <c r="G161" s="518"/>
      <c r="H161" s="449"/>
      <c r="I161" s="83"/>
      <c r="J161" s="449"/>
      <c r="K161" s="83"/>
      <c r="L161" s="83"/>
      <c r="M161" s="441"/>
    </row>
    <row r="162" spans="1:13" x14ac:dyDescent="0.25">
      <c r="A162" s="63" t="s">
        <v>257</v>
      </c>
      <c r="B162" s="63" t="s">
        <v>254</v>
      </c>
      <c r="C162" s="71" t="s">
        <v>38</v>
      </c>
      <c r="D162" s="147">
        <f>D82/12/D158</f>
        <v>23730.555555555555</v>
      </c>
      <c r="E162" s="147"/>
      <c r="F162" s="517">
        <f>F82/12/F158</f>
        <v>154130.51208333336</v>
      </c>
      <c r="G162" s="518"/>
      <c r="H162" s="449"/>
      <c r="I162" s="83"/>
      <c r="J162" s="449"/>
      <c r="K162" s="83"/>
      <c r="L162" s="83"/>
      <c r="M162" s="441"/>
    </row>
    <row r="163" spans="1:13" hidden="1" x14ac:dyDescent="0.25">
      <c r="A163" s="85">
        <v>11</v>
      </c>
      <c r="B163" s="85" t="s">
        <v>258</v>
      </c>
      <c r="C163" s="71" t="s">
        <v>38</v>
      </c>
      <c r="D163" s="147"/>
      <c r="E163" s="261"/>
      <c r="F163" s="262"/>
      <c r="G163" s="199"/>
      <c r="H163" s="449"/>
      <c r="I163" s="83"/>
      <c r="J163" s="449"/>
      <c r="K163" s="83"/>
      <c r="L163" s="83"/>
      <c r="M163" s="441"/>
    </row>
    <row r="164" spans="1:13" hidden="1" x14ac:dyDescent="0.25">
      <c r="A164" s="63"/>
      <c r="B164" s="63" t="s">
        <v>21</v>
      </c>
      <c r="C164" s="71"/>
      <c r="D164" s="147"/>
      <c r="E164" s="261"/>
      <c r="F164" s="262"/>
      <c r="G164" s="199"/>
      <c r="H164" s="449"/>
      <c r="I164" s="83"/>
      <c r="J164" s="449"/>
      <c r="K164" s="83"/>
      <c r="L164" s="83"/>
      <c r="M164" s="441"/>
    </row>
    <row r="165" spans="1:13" hidden="1" x14ac:dyDescent="0.25">
      <c r="A165" s="85">
        <v>12</v>
      </c>
      <c r="B165" s="85" t="s">
        <v>259</v>
      </c>
      <c r="C165" s="71" t="s">
        <v>38</v>
      </c>
      <c r="D165" s="147"/>
      <c r="E165" s="261"/>
      <c r="F165" s="262"/>
      <c r="G165" s="199"/>
      <c r="H165" s="449"/>
      <c r="I165" s="83"/>
      <c r="J165" s="449"/>
      <c r="K165" s="83"/>
      <c r="L165" s="83"/>
      <c r="M165" s="441"/>
    </row>
    <row r="166" spans="1:13" hidden="1" x14ac:dyDescent="0.25">
      <c r="A166" s="63"/>
      <c r="B166" s="63" t="s">
        <v>260</v>
      </c>
      <c r="C166" s="71"/>
      <c r="D166" s="147"/>
      <c r="E166" s="261"/>
      <c r="F166" s="262"/>
      <c r="G166" s="199"/>
      <c r="H166" s="449"/>
      <c r="I166" s="83"/>
      <c r="J166" s="449"/>
      <c r="K166" s="83"/>
      <c r="L166" s="83"/>
      <c r="M166" s="441"/>
    </row>
    <row r="167" spans="1:13" x14ac:dyDescent="0.25">
      <c r="A167" s="85">
        <v>13</v>
      </c>
      <c r="B167" s="85" t="s">
        <v>261</v>
      </c>
      <c r="C167" s="71" t="s">
        <v>38</v>
      </c>
      <c r="D167" s="147">
        <f>D170+D171+D172</f>
        <v>19154.833999999999</v>
      </c>
      <c r="E167" s="147">
        <f>E170+E171+E172</f>
        <v>0</v>
      </c>
      <c r="F167" s="514"/>
      <c r="G167" s="515"/>
      <c r="H167" s="449"/>
      <c r="I167" s="83"/>
      <c r="J167" s="449"/>
      <c r="K167" s="83"/>
      <c r="L167" s="83"/>
      <c r="M167" s="441"/>
    </row>
    <row r="168" spans="1:13" x14ac:dyDescent="0.25">
      <c r="A168" s="63"/>
      <c r="B168" s="63" t="s">
        <v>262</v>
      </c>
      <c r="C168" s="71" t="s">
        <v>38</v>
      </c>
      <c r="D168" s="261"/>
      <c r="E168" s="261"/>
      <c r="F168" s="262"/>
      <c r="G168" s="199"/>
      <c r="H168" s="449"/>
      <c r="I168" s="83"/>
      <c r="J168" s="449"/>
      <c r="K168" s="83"/>
      <c r="L168" s="83"/>
      <c r="M168" s="441"/>
    </row>
    <row r="169" spans="1:13" x14ac:dyDescent="0.25">
      <c r="A169" s="63"/>
      <c r="B169" s="63" t="s">
        <v>22</v>
      </c>
      <c r="C169" s="71"/>
      <c r="D169" s="261"/>
      <c r="E169" s="261"/>
      <c r="F169" s="262"/>
      <c r="G169" s="199"/>
      <c r="H169" s="449"/>
      <c r="I169" s="83"/>
      <c r="J169" s="449"/>
      <c r="K169" s="83"/>
      <c r="L169" s="83"/>
      <c r="M169" s="441"/>
    </row>
    <row r="170" spans="1:13" x14ac:dyDescent="0.25">
      <c r="A170" s="63" t="s">
        <v>263</v>
      </c>
      <c r="B170" s="63" t="s">
        <v>264</v>
      </c>
      <c r="C170" s="71" t="s">
        <v>38</v>
      </c>
      <c r="D170" s="147">
        <f>D36</f>
        <v>14600</v>
      </c>
      <c r="E170" s="249"/>
      <c r="F170" s="248"/>
      <c r="G170" s="520"/>
      <c r="H170" s="449"/>
      <c r="I170" s="83"/>
      <c r="J170" s="449"/>
      <c r="K170" s="83"/>
      <c r="L170" s="83"/>
      <c r="M170" s="441"/>
    </row>
    <row r="171" spans="1:13" x14ac:dyDescent="0.25">
      <c r="A171" s="63" t="s">
        <v>265</v>
      </c>
      <c r="B171" s="63" t="s">
        <v>16</v>
      </c>
      <c r="C171" s="71" t="s">
        <v>38</v>
      </c>
      <c r="D171" s="147">
        <f>D170*0.27129</f>
        <v>3960.8339999999998</v>
      </c>
      <c r="E171" s="249"/>
      <c r="F171" s="521"/>
      <c r="G171" s="522"/>
      <c r="H171" s="449"/>
      <c r="I171" s="83"/>
      <c r="J171" s="449"/>
      <c r="K171" s="83"/>
      <c r="L171" s="83"/>
      <c r="M171" s="441"/>
    </row>
    <row r="172" spans="1:13" ht="15.75" thickBot="1" x14ac:dyDescent="0.3">
      <c r="A172" s="252" t="s">
        <v>266</v>
      </c>
      <c r="B172" s="252" t="s">
        <v>17</v>
      </c>
      <c r="C172" s="162" t="s">
        <v>38</v>
      </c>
      <c r="D172" s="254">
        <v>594</v>
      </c>
      <c r="E172" s="523"/>
      <c r="F172" s="524"/>
      <c r="G172" s="525"/>
      <c r="H172" s="526"/>
      <c r="I172" s="169"/>
      <c r="J172" s="526"/>
      <c r="K172" s="169"/>
      <c r="L172" s="169"/>
      <c r="M172" s="527"/>
    </row>
    <row r="173" spans="1:13" ht="16.5" hidden="1" thickTop="1" thickBot="1" x14ac:dyDescent="0.3">
      <c r="A173" s="381">
        <v>14</v>
      </c>
      <c r="B173" s="381" t="s">
        <v>267</v>
      </c>
      <c r="C173" s="528" t="s">
        <v>245</v>
      </c>
      <c r="D173" s="529"/>
      <c r="E173" s="530"/>
      <c r="F173" s="531"/>
      <c r="G173" s="531"/>
      <c r="H173" s="384"/>
      <c r="I173" s="532"/>
      <c r="J173" s="532"/>
      <c r="K173" s="384"/>
      <c r="L173" s="185"/>
      <c r="M173" s="422"/>
    </row>
    <row r="174" spans="1:13" ht="15.75" thickTop="1" x14ac:dyDescent="0.25"/>
    <row r="176" spans="1:13" ht="15.75" x14ac:dyDescent="0.25">
      <c r="B176" s="533"/>
      <c r="C176" s="533"/>
      <c r="D176" s="290"/>
      <c r="E176" s="290"/>
      <c r="F176" s="176"/>
      <c r="G176" s="176"/>
    </row>
    <row r="177" spans="1:9" x14ac:dyDescent="0.25">
      <c r="B177" s="171" t="s">
        <v>401</v>
      </c>
      <c r="C177" s="171"/>
      <c r="D177" s="291"/>
      <c r="E177" s="291"/>
      <c r="F177" s="285"/>
      <c r="G177" s="285"/>
      <c r="H177" s="287"/>
    </row>
    <row r="178" spans="1:9" x14ac:dyDescent="0.25">
      <c r="B178" s="171" t="s">
        <v>402</v>
      </c>
      <c r="C178" s="171"/>
      <c r="D178" s="291"/>
      <c r="E178" s="291"/>
      <c r="F178" s="285"/>
      <c r="G178" s="285"/>
      <c r="H178" s="171" t="s">
        <v>271</v>
      </c>
      <c r="I178" s="171"/>
    </row>
    <row r="179" spans="1:9" x14ac:dyDescent="0.25">
      <c r="B179" s="171"/>
      <c r="C179" s="171"/>
      <c r="D179" s="291"/>
      <c r="E179" s="291"/>
      <c r="F179" s="285"/>
      <c r="G179" s="285"/>
      <c r="H179" s="287"/>
    </row>
    <row r="180" spans="1:9" x14ac:dyDescent="0.25">
      <c r="A180" s="287"/>
      <c r="B180" s="171" t="s">
        <v>403</v>
      </c>
      <c r="C180" s="171"/>
      <c r="D180" s="291"/>
      <c r="E180" s="291"/>
      <c r="F180" s="285"/>
      <c r="G180" s="285"/>
      <c r="H180" s="171" t="s">
        <v>42</v>
      </c>
      <c r="I180" s="138"/>
    </row>
    <row r="181" spans="1:9" x14ac:dyDescent="0.25">
      <c r="A181" s="287"/>
      <c r="B181" s="12" t="s">
        <v>41</v>
      </c>
      <c r="C181" s="2"/>
      <c r="D181" s="2"/>
      <c r="E181" s="2"/>
      <c r="F181" s="534"/>
      <c r="G181" s="534"/>
    </row>
    <row r="182" spans="1:9" x14ac:dyDescent="0.25">
      <c r="A182" s="287"/>
    </row>
    <row r="183" spans="1:9" x14ac:dyDescent="0.25">
      <c r="A183" s="287"/>
    </row>
    <row r="188" spans="1:9" x14ac:dyDescent="0.25">
      <c r="B188" s="138"/>
      <c r="C188" s="138"/>
      <c r="D188" s="535"/>
      <c r="E188" s="535"/>
      <c r="F188" s="536"/>
      <c r="G188" s="536"/>
    </row>
    <row r="193" spans="2:2" x14ac:dyDescent="0.25">
      <c r="B193" s="289" t="s">
        <v>335</v>
      </c>
    </row>
    <row r="194" spans="2:2" x14ac:dyDescent="0.25">
      <c r="B194" s="289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Водоснаб</vt:lpstr>
      <vt:lpstr>По пер.эл.эн</vt:lpstr>
      <vt:lpstr>Канализ</vt:lpstr>
      <vt:lpstr>По перед.тепло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Божко Ольга</dc:creator>
  <cp:lastModifiedBy>Божко Ольга</cp:lastModifiedBy>
  <dcterms:created xsi:type="dcterms:W3CDTF">2016-03-24T05:20:14Z</dcterms:created>
  <dcterms:modified xsi:type="dcterms:W3CDTF">2016-04-01T09:53:16Z</dcterms:modified>
</cp:coreProperties>
</file>